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worksheets/sheet3.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worksheets/sheet46.xml" ContentType="application/vnd.openxmlformats-officedocument.spreadsheetml.worksheet+xml"/>
  <Override PartName="/xl/worksheets/sheet28.xml" ContentType="application/vnd.openxmlformats-officedocument.spreadsheetml.worksheet+xml"/>
  <Override PartName="/xl/worksheets/sheet27.xml" ContentType="application/vnd.openxmlformats-officedocument.spreadsheetml.worksheet+xml"/>
  <Override PartName="/xl/worksheets/sheet26.xml" ContentType="application/vnd.openxmlformats-officedocument.spreadsheetml.worksheet+xml"/>
  <Override PartName="/xl/worksheets/sheet25.xml" ContentType="application/vnd.openxmlformats-officedocument.spreadsheetml.worksheet+xml"/>
  <Override PartName="/xl/worksheets/sheet24.xml" ContentType="application/vnd.openxmlformats-officedocument.spreadsheetml.worksheet+xml"/>
  <Override PartName="/xl/worksheets/sheet23.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7.xml" ContentType="application/vnd.openxmlformats-officedocument.spreadsheetml.worksheet+xml"/>
  <Override PartName="/xl/worksheets/sheet36.xml" ContentType="application/vnd.openxmlformats-officedocument.spreadsheetml.worksheet+xml"/>
  <Override PartName="/xl/worksheets/sheet35.xml" ContentType="application/vnd.openxmlformats-officedocument.spreadsheetml.worksheet+xml"/>
  <Override PartName="/xl/worksheets/sheet34.xml" ContentType="application/vnd.openxmlformats-officedocument.spreadsheetml.worksheet+xml"/>
  <Override PartName="/xl/worksheets/sheet33.xml" ContentType="application/vnd.openxmlformats-officedocument.spreadsheetml.worksheet+xml"/>
  <Override PartName="/xl/worksheets/sheet32.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20.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9.xml" ContentType="application/vnd.openxmlformats-officedocument.spreadsheetml.worksheet+xml"/>
  <Override PartName="/xl/worksheets/sheet18.xml" ContentType="application/vnd.openxmlformats-officedocument.spreadsheetml.worksheet+xml"/>
  <Override PartName="/xl/worksheets/sheet17.xml" ContentType="application/vnd.openxmlformats-officedocument.spreadsheetml.worksheet+xml"/>
  <Override PartName="/xl/worksheets/sheet16.xml" ContentType="application/vnd.openxmlformats-officedocument.spreadsheetml.worksheet+xml"/>
  <Override PartName="/xl/worksheets/sheet15.xml" ContentType="application/vnd.openxmlformats-officedocument.spreadsheetml.worksheet+xml"/>
  <Override PartName="/xl/worksheets/sheet14.xml" ContentType="application/vnd.openxmlformats-officedocument.spreadsheetml.worksheet+xml"/>
  <Override PartName="/xl/worksheets/sheet38.xml" ContentType="application/vnd.openxmlformats-officedocument.spreadsheetml.worksheet+xml"/>
  <Override PartName="/xl/worksheets/sheet47.xml" ContentType="application/vnd.openxmlformats-officedocument.spreadsheetml.worksheet+xml"/>
  <Override PartName="/xl/worksheets/sheet43.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39.xml" ContentType="application/vnd.openxmlformats-officedocument.spreadsheetml.worksheet+xml"/>
  <Override PartName="/xl/worksheets/sheet42.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_xmlsignatures/sig4.xml" ContentType="application/vnd.openxmlformats-package.digital-signature-xmlsignature+xml"/>
  <Override PartName="/_xmlsignatures/sig5.xml" ContentType="application/vnd.openxmlformats-package.digital-signature-xmlsignature+xml"/>
  <Override PartName="/_xmlsignatures/sig1.xml" ContentType="application/vnd.openxmlformats-package.digital-signature-xmlsignature+xml"/>
  <Override PartName="/_xmlsignatures/sig3.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digital-signature/origin" Target="_xmlsignatures/origin.sigs"/><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Karina\Desktop\CLIENTES\INFORMES CLIENTES\INFORMES 2023\RIEDER &amp; CIA\"/>
    </mc:Choice>
  </mc:AlternateContent>
  <bookViews>
    <workbookView xWindow="0" yWindow="0" windowWidth="20385" windowHeight="7185" tabRatio="903" activeTab="2"/>
  </bookViews>
  <sheets>
    <sheet name="Indice" sheetId="16" r:id="rId1"/>
    <sheet name="Información General" sheetId="74" r:id="rId2"/>
    <sheet name="BG" sheetId="25" r:id="rId3"/>
    <sheet name="ER" sheetId="19" r:id="rId4"/>
    <sheet name="EVPN" sheetId="24" r:id="rId5"/>
    <sheet name="EFE" sheetId="23" r:id="rId6"/>
    <sheet name="Nota1" sheetId="1" r:id="rId7"/>
    <sheet name="Nota 2" sheetId="2" r:id="rId8"/>
    <sheet name="Nota 3" sheetId="3" r:id="rId9"/>
    <sheet name="Nota 4" sheetId="38" r:id="rId10"/>
    <sheet name="Nota 5" sheetId="4" r:id="rId11"/>
    <sheet name="Nota 6" sheetId="5" r:id="rId12"/>
    <sheet name="Nota 7" sheetId="7" r:id="rId13"/>
    <sheet name="Nota 8" sheetId="67" r:id="rId14"/>
    <sheet name="Nota 9" sheetId="66" r:id="rId15"/>
    <sheet name="Nota 10" sheetId="9" r:id="rId16"/>
    <sheet name="Nota 11" sheetId="41" r:id="rId17"/>
    <sheet name="Nota 12" sheetId="42" r:id="rId18"/>
    <sheet name="Nota 13" sheetId="10" r:id="rId19"/>
    <sheet name="Nota 14" sheetId="8" r:id="rId20"/>
    <sheet name="Nota 15" sheetId="43" r:id="rId21"/>
    <sheet name="Nota 16" sheetId="44" r:id="rId22"/>
    <sheet name="Nota 17" sheetId="45" r:id="rId23"/>
    <sheet name="Nota 18" sheetId="46" r:id="rId24"/>
    <sheet name="Nota 19" sheetId="12" r:id="rId25"/>
    <sheet name="Nota 20" sheetId="14" r:id="rId26"/>
    <sheet name=" Nota 21" sheetId="47" r:id="rId27"/>
    <sheet name="Nota 22" sheetId="48" r:id="rId28"/>
    <sheet name="Nota 23" sheetId="49" r:id="rId29"/>
    <sheet name="Nota 24" sheetId="68" r:id="rId30"/>
    <sheet name="Nota 25" sheetId="50" r:id="rId31"/>
    <sheet name="Nota 26" sheetId="51" r:id="rId32"/>
    <sheet name="Nota 27" sheetId="65" r:id="rId33"/>
    <sheet name="Nota 28" sheetId="53" r:id="rId34"/>
    <sheet name="Nota 29" sheetId="52" r:id="rId35"/>
    <sheet name="Nota 30" sheetId="54" r:id="rId36"/>
    <sheet name="Nota 31" sheetId="55" r:id="rId37"/>
    <sheet name="Nota 32" sheetId="69" r:id="rId38"/>
    <sheet name="Nota 33" sheetId="56" r:id="rId39"/>
    <sheet name="Nota 34" sheetId="57" r:id="rId40"/>
    <sheet name="Nota 35" sheetId="64" r:id="rId41"/>
    <sheet name="Nota 36" sheetId="60" r:id="rId42"/>
    <sheet name="Nota 37" sheetId="62" r:id="rId43"/>
    <sheet name="Nota 38" sheetId="70" r:id="rId44"/>
    <sheet name="Nota 39" sheetId="63" r:id="rId45"/>
    <sheet name="Nota 40" sheetId="72" r:id="rId46"/>
    <sheet name="Base de Monedas" sheetId="71" r:id="rId47"/>
  </sheets>
  <definedNames>
    <definedName name="_xlnm._FilterDatabase" localSheetId="19" hidden="1">'Nota 14'!$A$9:$F$377</definedName>
    <definedName name="_Hlk15378568" localSheetId="7">'Nota 2'!#REF!</definedName>
    <definedName name="_Toc82092289" localSheetId="1">'Información General'!#REF!</definedName>
    <definedName name="_Toc82092290" localSheetId="1">'Información General'!$A$65</definedName>
    <definedName name="_xlnm.Print_Area" localSheetId="3">ER!$A$1:$D$47</definedName>
  </definedNames>
  <calcPr calcId="162913"/>
</workbook>
</file>

<file path=xl/calcChain.xml><?xml version="1.0" encoding="utf-8"?>
<calcChain xmlns="http://schemas.openxmlformats.org/spreadsheetml/2006/main">
  <c r="B27" i="5" l="1"/>
  <c r="F19" i="25" s="1"/>
  <c r="G558" i="2" l="1"/>
  <c r="E558" i="2"/>
  <c r="E512" i="2" l="1"/>
  <c r="D512" i="2"/>
  <c r="F51" i="25" l="1"/>
  <c r="B8" i="47"/>
  <c r="T32" i="24" l="1"/>
  <c r="T33" i="24"/>
  <c r="D585" i="2" l="1"/>
  <c r="B585" i="2"/>
  <c r="D580" i="2"/>
  <c r="B580" i="2"/>
  <c r="B587" i="2" l="1"/>
  <c r="D587" i="2"/>
  <c r="D503" i="2"/>
  <c r="E503" i="2"/>
  <c r="E493" i="2"/>
  <c r="C493" i="2"/>
  <c r="E431" i="2"/>
  <c r="C431" i="2"/>
  <c r="D387" i="2"/>
  <c r="D378" i="2"/>
  <c r="G361" i="2"/>
  <c r="D361" i="2"/>
  <c r="E355" i="2"/>
  <c r="G354" i="2"/>
  <c r="D354" i="2"/>
  <c r="G353" i="2"/>
  <c r="D353" i="2"/>
  <c r="G352" i="2"/>
  <c r="D352" i="2"/>
  <c r="G351" i="2"/>
  <c r="D351" i="2"/>
  <c r="G350" i="2"/>
  <c r="G349" i="2"/>
  <c r="D349" i="2"/>
  <c r="G348" i="2"/>
  <c r="B348" i="2"/>
  <c r="D348" i="2" s="1"/>
  <c r="G347" i="2"/>
  <c r="D347" i="2"/>
  <c r="G346" i="2"/>
  <c r="D346" i="2"/>
  <c r="E339" i="2"/>
  <c r="D339" i="2"/>
  <c r="E297" i="2"/>
  <c r="D297" i="2"/>
  <c r="E289" i="2"/>
  <c r="D289" i="2"/>
  <c r="E260" i="2"/>
  <c r="D260" i="2"/>
  <c r="C244" i="2"/>
  <c r="C248" i="2" s="1"/>
  <c r="B244" i="2"/>
  <c r="B248" i="2" s="1"/>
  <c r="B201" i="2"/>
  <c r="D199" i="2"/>
  <c r="D201" i="2" s="1"/>
  <c r="C184" i="2"/>
  <c r="B184" i="2"/>
  <c r="D123" i="2"/>
  <c r="B123" i="2"/>
  <c r="D120" i="2"/>
  <c r="B120" i="2"/>
  <c r="B355" i="2" l="1"/>
  <c r="D299" i="2"/>
  <c r="E494" i="2"/>
  <c r="D389" i="2"/>
  <c r="E299" i="2"/>
  <c r="G355" i="2"/>
  <c r="G362" i="2" s="1"/>
  <c r="D355" i="2"/>
  <c r="D362" i="2" s="1"/>
  <c r="C494" i="2"/>
  <c r="B124" i="2"/>
  <c r="D124" i="2"/>
  <c r="E106" i="2"/>
  <c r="E108" i="2" s="1"/>
  <c r="D106" i="2"/>
  <c r="D108" i="2" s="1"/>
  <c r="E100" i="2"/>
  <c r="D100" i="2"/>
  <c r="E52" i="2"/>
  <c r="E54" i="2" s="1"/>
  <c r="D52" i="2"/>
  <c r="D54" i="2" s="1"/>
  <c r="E110" i="2" l="1"/>
  <c r="D110" i="2"/>
  <c r="C37" i="24" l="1"/>
  <c r="F63" i="74" l="1"/>
  <c r="E63" i="74"/>
  <c r="C63" i="74"/>
  <c r="F18" i="66" l="1"/>
  <c r="F19" i="66"/>
  <c r="F20" i="66"/>
  <c r="F21" i="66"/>
  <c r="F22" i="66"/>
  <c r="F23" i="66"/>
  <c r="F24" i="66"/>
  <c r="F25" i="66"/>
  <c r="F26" i="66"/>
  <c r="F27" i="66"/>
  <c r="F28" i="66"/>
  <c r="F29" i="66"/>
  <c r="F30" i="66"/>
  <c r="F31" i="66"/>
  <c r="F32" i="66"/>
  <c r="F33" i="66"/>
  <c r="F34" i="66"/>
  <c r="F35" i="66"/>
  <c r="F36" i="66"/>
  <c r="F37" i="66"/>
  <c r="F38" i="66"/>
  <c r="F39" i="66"/>
  <c r="F40" i="66"/>
  <c r="F41" i="66"/>
  <c r="F42" i="66"/>
  <c r="F43" i="66"/>
  <c r="F17" i="66"/>
  <c r="F46" i="66"/>
  <c r="D58" i="3" l="1"/>
  <c r="C58" i="3"/>
  <c r="B14" i="5" l="1"/>
  <c r="D46" i="10" l="1"/>
  <c r="F49" i="25" l="1"/>
  <c r="C20" i="47"/>
  <c r="B20" i="47"/>
  <c r="D997" i="8" l="1"/>
  <c r="D330" i="8" l="1"/>
  <c r="D378" i="8"/>
  <c r="D379" i="8"/>
  <c r="D380" i="8"/>
  <c r="D381" i="8"/>
  <c r="D382" i="8"/>
  <c r="D383" i="8"/>
  <c r="D384" i="8"/>
  <c r="D385" i="8"/>
  <c r="D387" i="8"/>
  <c r="D388" i="8"/>
  <c r="D389" i="8"/>
  <c r="D390" i="8"/>
  <c r="E390" i="8"/>
  <c r="D394" i="8"/>
  <c r="D396" i="8"/>
  <c r="D397" i="8"/>
  <c r="K13" i="67" l="1"/>
  <c r="H20" i="4"/>
  <c r="B13" i="46"/>
  <c r="F38" i="25" s="1"/>
  <c r="K997" i="8"/>
  <c r="K177" i="8"/>
  <c r="K330" i="8"/>
  <c r="K381" i="8"/>
  <c r="K382" i="8"/>
  <c r="K383" i="8"/>
  <c r="K384" i="8"/>
  <c r="K385" i="8"/>
  <c r="F34" i="25"/>
  <c r="L390" i="8"/>
  <c r="G34" i="25" s="1"/>
  <c r="K394" i="8"/>
  <c r="K396" i="8"/>
  <c r="K397" i="8"/>
  <c r="C29" i="23"/>
  <c r="B29" i="23"/>
  <c r="G14" i="25"/>
  <c r="F14" i="25"/>
  <c r="C42" i="50"/>
  <c r="D13" i="19" s="1"/>
  <c r="C22" i="5"/>
  <c r="G17" i="25" s="1"/>
  <c r="A1" i="1"/>
  <c r="C36" i="65"/>
  <c r="C17" i="19" s="1"/>
  <c r="B36" i="65"/>
  <c r="C16" i="19" s="1"/>
  <c r="L43" i="66"/>
  <c r="L42" i="66"/>
  <c r="L41" i="66"/>
  <c r="K40" i="66"/>
  <c r="K39" i="66"/>
  <c r="K38" i="66"/>
  <c r="L38" i="66"/>
  <c r="K37" i="66"/>
  <c r="L37" i="66"/>
  <c r="K36" i="66"/>
  <c r="K35" i="66"/>
  <c r="K34" i="66"/>
  <c r="L34" i="66"/>
  <c r="K33" i="66"/>
  <c r="L33" i="66"/>
  <c r="K32" i="66"/>
  <c r="K31" i="66"/>
  <c r="K30" i="66"/>
  <c r="L30" i="66"/>
  <c r="K29" i="66"/>
  <c r="L29" i="66"/>
  <c r="K28" i="66"/>
  <c r="K27" i="66"/>
  <c r="K26" i="66"/>
  <c r="L26" i="66"/>
  <c r="K25" i="66"/>
  <c r="L25" i="66"/>
  <c r="K24" i="66"/>
  <c r="K23" i="66"/>
  <c r="K22" i="66"/>
  <c r="L22" i="66"/>
  <c r="K21" i="66"/>
  <c r="L21" i="66"/>
  <c r="K20" i="66"/>
  <c r="K19" i="66"/>
  <c r="K18" i="66"/>
  <c r="L18" i="66"/>
  <c r="K17" i="66"/>
  <c r="P37" i="24"/>
  <c r="N37" i="24"/>
  <c r="L37" i="24"/>
  <c r="T35" i="24"/>
  <c r="T34" i="24"/>
  <c r="T28" i="24"/>
  <c r="T24" i="24"/>
  <c r="T22" i="24"/>
  <c r="T21" i="24"/>
  <c r="R26" i="24"/>
  <c r="P26" i="24"/>
  <c r="N26" i="24"/>
  <c r="L26" i="24"/>
  <c r="J26" i="24"/>
  <c r="H26" i="24"/>
  <c r="F26" i="24"/>
  <c r="C26" i="24"/>
  <c r="T14" i="24"/>
  <c r="G44" i="66"/>
  <c r="H44" i="66"/>
  <c r="I44" i="66"/>
  <c r="J44" i="66"/>
  <c r="M44" i="66"/>
  <c r="M48" i="66" s="1"/>
  <c r="G25" i="25" s="1"/>
  <c r="C44" i="66"/>
  <c r="D44" i="66"/>
  <c r="E44" i="66"/>
  <c r="C20" i="23"/>
  <c r="B20" i="23"/>
  <c r="T29" i="24"/>
  <c r="T18" i="24"/>
  <c r="T30" i="24"/>
  <c r="T16" i="24"/>
  <c r="F50" i="25"/>
  <c r="B8" i="14"/>
  <c r="B12" i="14" s="1"/>
  <c r="F48" i="25" s="1"/>
  <c r="G16" i="52"/>
  <c r="D21" i="19" s="1"/>
  <c r="F16" i="52"/>
  <c r="C21" i="19" s="1"/>
  <c r="L46" i="66"/>
  <c r="B44" i="66"/>
  <c r="D34" i="65"/>
  <c r="G34" i="65"/>
  <c r="G17" i="5"/>
  <c r="G22" i="25" s="1"/>
  <c r="F17" i="5"/>
  <c r="F22" i="25" s="1"/>
  <c r="B19" i="41"/>
  <c r="F27" i="25" s="1"/>
  <c r="B42" i="50"/>
  <c r="C13" i="19" s="1"/>
  <c r="L1120" i="8"/>
  <c r="G42" i="25" s="1"/>
  <c r="C43" i="7"/>
  <c r="G18" i="25" s="1"/>
  <c r="B43" i="7"/>
  <c r="F18" i="25" s="1"/>
  <c r="D1" i="19"/>
  <c r="A1" i="38"/>
  <c r="F7" i="1"/>
  <c r="B26" i="72"/>
  <c r="B10" i="72"/>
  <c r="B7" i="64"/>
  <c r="B11" i="70"/>
  <c r="B7" i="57"/>
  <c r="A19" i="60"/>
  <c r="A8" i="60"/>
  <c r="B7" i="56"/>
  <c r="B7" i="69"/>
  <c r="B8" i="55"/>
  <c r="B8" i="54"/>
  <c r="F8" i="52"/>
  <c r="B8" i="52"/>
  <c r="F8" i="53"/>
  <c r="B8" i="53"/>
  <c r="C11" i="65"/>
  <c r="B9" i="51"/>
  <c r="B9" i="50"/>
  <c r="B7" i="68"/>
  <c r="B7" i="49"/>
  <c r="B7" i="48"/>
  <c r="B7" i="47"/>
  <c r="B6" i="14"/>
  <c r="F6" i="12"/>
  <c r="B6" i="12"/>
  <c r="B7" i="46"/>
  <c r="D10" i="8"/>
  <c r="B8" i="45"/>
  <c r="B7" i="44"/>
  <c r="B8" i="43"/>
  <c r="D8" i="10"/>
  <c r="B7" i="42"/>
  <c r="B6" i="41"/>
  <c r="B6" i="9"/>
  <c r="L16" i="66"/>
  <c r="D11" i="67"/>
  <c r="B7" i="67"/>
  <c r="B8" i="7"/>
  <c r="C8" i="4"/>
  <c r="F10" i="5"/>
  <c r="B10" i="5"/>
  <c r="C32" i="4"/>
  <c r="B8" i="38"/>
  <c r="C11" i="3"/>
  <c r="D11" i="3"/>
  <c r="B11" i="23"/>
  <c r="H6" i="1"/>
  <c r="A6" i="23"/>
  <c r="A37" i="24"/>
  <c r="A8" i="19"/>
  <c r="C12" i="19"/>
  <c r="H5" i="24"/>
  <c r="F11" i="25"/>
  <c r="A8" i="25"/>
  <c r="C26" i="72"/>
  <c r="C10" i="72"/>
  <c r="A1" i="72"/>
  <c r="D27" i="4"/>
  <c r="G16" i="25" s="1"/>
  <c r="C27" i="4"/>
  <c r="F16" i="25" s="1"/>
  <c r="D54" i="4"/>
  <c r="G23" i="25" s="1"/>
  <c r="C54" i="4"/>
  <c r="F23" i="25" s="1"/>
  <c r="D32" i="4"/>
  <c r="A1" i="63"/>
  <c r="A1" i="70"/>
  <c r="A1" i="62"/>
  <c r="A1" i="60"/>
  <c r="A1" i="64"/>
  <c r="A1" i="57"/>
  <c r="A1" i="56"/>
  <c r="A1" i="69"/>
  <c r="A1" i="55"/>
  <c r="A1" i="54"/>
  <c r="A1" i="52"/>
  <c r="A1" i="53"/>
  <c r="A1" i="65"/>
  <c r="A1" i="51"/>
  <c r="A1" i="50"/>
  <c r="A1" i="68"/>
  <c r="A1" i="49"/>
  <c r="A1" i="48"/>
  <c r="A1" i="47"/>
  <c r="A1" i="14"/>
  <c r="A1" i="12"/>
  <c r="A1" i="46"/>
  <c r="A1" i="45"/>
  <c r="A1" i="44"/>
  <c r="A1" i="43"/>
  <c r="A1" i="10"/>
  <c r="A1" i="42"/>
  <c r="A1" i="41"/>
  <c r="A1" i="9"/>
  <c r="A1" i="66"/>
  <c r="A1" i="67"/>
  <c r="A1" i="7"/>
  <c r="A1" i="5"/>
  <c r="A1" i="4"/>
  <c r="A1" i="3"/>
  <c r="A1" i="23"/>
  <c r="A1" i="24"/>
  <c r="A1" i="19"/>
  <c r="C11" i="70"/>
  <c r="G6" i="12"/>
  <c r="C6" i="12"/>
  <c r="C7" i="46"/>
  <c r="E52" i="10"/>
  <c r="D52" i="10"/>
  <c r="E8" i="10"/>
  <c r="C7" i="42"/>
  <c r="C6" i="41"/>
  <c r="C6" i="9"/>
  <c r="M16" i="66"/>
  <c r="C8" i="38"/>
  <c r="G18" i="4"/>
  <c r="D8" i="4"/>
  <c r="C10" i="5"/>
  <c r="G10" i="5"/>
  <c r="C8" i="7"/>
  <c r="C7" i="67"/>
  <c r="C11" i="23"/>
  <c r="D12" i="19"/>
  <c r="C12" i="57"/>
  <c r="D30" i="19" s="1"/>
  <c r="C7" i="64"/>
  <c r="B12" i="57"/>
  <c r="C30" i="19" s="1"/>
  <c r="C7" i="57"/>
  <c r="C7" i="56"/>
  <c r="C7" i="69"/>
  <c r="B15" i="56"/>
  <c r="C29" i="19" s="1"/>
  <c r="C15" i="56"/>
  <c r="D29" i="19" s="1"/>
  <c r="C14" i="69"/>
  <c r="D27" i="19" s="1"/>
  <c r="B14" i="69"/>
  <c r="C27" i="19" s="1"/>
  <c r="C8" i="55"/>
  <c r="C16" i="55"/>
  <c r="D25" i="19" s="1"/>
  <c r="B16" i="55"/>
  <c r="C25" i="19" s="1"/>
  <c r="C16" i="54"/>
  <c r="D23" i="19" s="1"/>
  <c r="B16" i="54"/>
  <c r="C23" i="19" s="1"/>
  <c r="C8" i="54"/>
  <c r="B16" i="52"/>
  <c r="C20" i="19" s="1"/>
  <c r="C16" i="52"/>
  <c r="D20" i="19" s="1"/>
  <c r="G8" i="52"/>
  <c r="C8" i="52"/>
  <c r="G8" i="53"/>
  <c r="C8" i="53"/>
  <c r="F11" i="65"/>
  <c r="G17" i="53"/>
  <c r="F17" i="53"/>
  <c r="C15" i="53"/>
  <c r="D18" i="19" s="1"/>
  <c r="B15" i="53"/>
  <c r="F36" i="65"/>
  <c r="D17" i="19" s="1"/>
  <c r="E36" i="65"/>
  <c r="D16" i="19" s="1"/>
  <c r="G35" i="65"/>
  <c r="D35" i="65"/>
  <c r="G33" i="65"/>
  <c r="G32" i="65"/>
  <c r="G31" i="65"/>
  <c r="G30" i="65"/>
  <c r="G29" i="65"/>
  <c r="G28" i="65"/>
  <c r="G27" i="65"/>
  <c r="G26" i="65"/>
  <c r="G25" i="65"/>
  <c r="G24" i="65"/>
  <c r="G23" i="65"/>
  <c r="G22" i="65"/>
  <c r="G21" i="65"/>
  <c r="G20" i="65"/>
  <c r="G19" i="65"/>
  <c r="G18" i="65"/>
  <c r="G17" i="65"/>
  <c r="G16" i="65"/>
  <c r="G15" i="65"/>
  <c r="G14" i="65"/>
  <c r="G13" i="65"/>
  <c r="D15" i="65"/>
  <c r="D16" i="65"/>
  <c r="D17" i="65"/>
  <c r="D18" i="65"/>
  <c r="D19" i="65"/>
  <c r="D20" i="65"/>
  <c r="D21" i="65"/>
  <c r="D22" i="65"/>
  <c r="D23" i="65"/>
  <c r="D24" i="65"/>
  <c r="D25" i="65"/>
  <c r="D26" i="65"/>
  <c r="D27" i="65"/>
  <c r="D28" i="65"/>
  <c r="D29" i="65"/>
  <c r="D30" i="65"/>
  <c r="D31" i="65"/>
  <c r="D32" i="65"/>
  <c r="D33" i="65"/>
  <c r="D14" i="65"/>
  <c r="D13" i="65"/>
  <c r="C9" i="51"/>
  <c r="C21" i="51"/>
  <c r="D14" i="19" s="1"/>
  <c r="B21" i="51"/>
  <c r="C14" i="19" s="1"/>
  <c r="C9" i="50"/>
  <c r="G22" i="4"/>
  <c r="K10" i="8"/>
  <c r="G58" i="25"/>
  <c r="F58" i="25"/>
  <c r="C7" i="68"/>
  <c r="C10" i="49"/>
  <c r="G56" i="25" s="1"/>
  <c r="B10" i="49"/>
  <c r="F56" i="25" s="1"/>
  <c r="C7" i="49"/>
  <c r="G55" i="25"/>
  <c r="F55" i="25"/>
  <c r="C7" i="48"/>
  <c r="C7" i="47"/>
  <c r="G54" i="25"/>
  <c r="F54" i="25"/>
  <c r="G53" i="25"/>
  <c r="F53" i="25"/>
  <c r="G52" i="25"/>
  <c r="F52" i="25"/>
  <c r="G50" i="25"/>
  <c r="C6" i="14"/>
  <c r="C12" i="14"/>
  <c r="G48" i="25" s="1"/>
  <c r="G11" i="25"/>
  <c r="E1120" i="8"/>
  <c r="F42" i="25" s="1"/>
  <c r="C15" i="43"/>
  <c r="G35" i="25"/>
  <c r="B15" i="43"/>
  <c r="F35" i="25" s="1"/>
  <c r="C12" i="44"/>
  <c r="G36" i="25" s="1"/>
  <c r="B12" i="44"/>
  <c r="F36" i="25" s="1"/>
  <c r="C12" i="45"/>
  <c r="G37" i="25" s="1"/>
  <c r="B12" i="45"/>
  <c r="F37" i="25" s="1"/>
  <c r="C13" i="46"/>
  <c r="G38" i="25" s="1"/>
  <c r="C8" i="43"/>
  <c r="C7" i="44"/>
  <c r="C8" i="45"/>
  <c r="D1119" i="8"/>
  <c r="K1120" i="8"/>
  <c r="K1118" i="8"/>
  <c r="K1117" i="8"/>
  <c r="K1115" i="8"/>
  <c r="K1114" i="8"/>
  <c r="K1113" i="8"/>
  <c r="K1112" i="8"/>
  <c r="K1111" i="8"/>
  <c r="K1110" i="8"/>
  <c r="K1109" i="8"/>
  <c r="K1108" i="8"/>
  <c r="K1107" i="8"/>
  <c r="K1121" i="8"/>
  <c r="D1120" i="8"/>
  <c r="D1118" i="8"/>
  <c r="D1117" i="8"/>
  <c r="D1115" i="8"/>
  <c r="D1114" i="8"/>
  <c r="D1113" i="8"/>
  <c r="D1112" i="8"/>
  <c r="D1111" i="8"/>
  <c r="D1110" i="8"/>
  <c r="D1109" i="8"/>
  <c r="D1108" i="8"/>
  <c r="D1107" i="8"/>
  <c r="K12" i="8"/>
  <c r="D12" i="8"/>
  <c r="C9" i="10"/>
  <c r="A1" i="8"/>
  <c r="C56" i="10"/>
  <c r="C55" i="10"/>
  <c r="C54" i="10"/>
  <c r="C53" i="10"/>
  <c r="C47" i="10"/>
  <c r="C46" i="10"/>
  <c r="C10" i="10"/>
  <c r="E57" i="10"/>
  <c r="D57" i="10"/>
  <c r="E48" i="10"/>
  <c r="G33" i="25" s="1"/>
  <c r="D48" i="10"/>
  <c r="F33" i="25" s="1"/>
  <c r="G24" i="25"/>
  <c r="K14" i="67"/>
  <c r="K15" i="67"/>
  <c r="K16" i="67"/>
  <c r="K17" i="67"/>
  <c r="K18" i="67"/>
  <c r="L14" i="67"/>
  <c r="L15" i="67"/>
  <c r="L16" i="67"/>
  <c r="L17" i="67"/>
  <c r="L18" i="67"/>
  <c r="B22" i="5"/>
  <c r="F17" i="25" s="1"/>
  <c r="C18" i="38"/>
  <c r="G15" i="25"/>
  <c r="B18" i="38"/>
  <c r="F15" i="25"/>
  <c r="G14" i="12"/>
  <c r="G43" i="25" s="1"/>
  <c r="F14" i="12"/>
  <c r="F43" i="25" s="1"/>
  <c r="C11" i="42"/>
  <c r="G28" i="25"/>
  <c r="B11" i="42"/>
  <c r="F28" i="25" s="1"/>
  <c r="C19" i="41"/>
  <c r="G27" i="25" s="1"/>
  <c r="C17" i="9"/>
  <c r="C13" i="9"/>
  <c r="C9" i="9"/>
  <c r="B17" i="9"/>
  <c r="B13" i="9"/>
  <c r="B9" i="9"/>
  <c r="R28" i="24"/>
  <c r="R37" i="24"/>
  <c r="J28" i="24"/>
  <c r="J37" i="24" s="1"/>
  <c r="H37" i="24"/>
  <c r="F28" i="24"/>
  <c r="F37" i="24" s="1"/>
  <c r="C35" i="23"/>
  <c r="C41" i="23" s="1"/>
  <c r="B35" i="23"/>
  <c r="B41" i="23"/>
  <c r="G28" i="24"/>
  <c r="D28" i="24"/>
  <c r="D37" i="24" s="1"/>
  <c r="C14" i="12"/>
  <c r="G39" i="25" s="1"/>
  <c r="B14" i="12"/>
  <c r="F39" i="25" s="1"/>
  <c r="F20" i="25" l="1"/>
  <c r="C19" i="9"/>
  <c r="G26" i="25" s="1"/>
  <c r="G29" i="25" s="1"/>
  <c r="T37" i="24"/>
  <c r="T26" i="24"/>
  <c r="L24" i="66"/>
  <c r="F44" i="66"/>
  <c r="L19" i="66"/>
  <c r="L23" i="66"/>
  <c r="L27" i="66"/>
  <c r="L31" i="66"/>
  <c r="L35" i="66"/>
  <c r="L39" i="66"/>
  <c r="L28" i="66"/>
  <c r="C18" i="19"/>
  <c r="F57" i="25"/>
  <c r="F59" i="25" s="1"/>
  <c r="G44" i="25"/>
  <c r="D22" i="19"/>
  <c r="D15" i="19"/>
  <c r="D19" i="19" s="1"/>
  <c r="G36" i="65"/>
  <c r="L20" i="66"/>
  <c r="L32" i="66"/>
  <c r="L36" i="66"/>
  <c r="L40" i="66"/>
  <c r="G57" i="25"/>
  <c r="G59" i="25" s="1"/>
  <c r="C22" i="19"/>
  <c r="F44" i="25"/>
  <c r="L17" i="66"/>
  <c r="D36" i="65"/>
  <c r="B19" i="9"/>
  <c r="F26" i="25" s="1"/>
  <c r="B8" i="67"/>
  <c r="F24" i="25" s="1"/>
  <c r="F40" i="25"/>
  <c r="G40" i="25"/>
  <c r="G20" i="25"/>
  <c r="C15" i="19"/>
  <c r="K44" i="66"/>
  <c r="C19" i="19" l="1"/>
  <c r="L44" i="66"/>
  <c r="L48" i="66" s="1"/>
  <c r="F25" i="25" s="1"/>
  <c r="F29" i="25" s="1"/>
  <c r="F30" i="25" s="1"/>
  <c r="C24" i="19"/>
  <c r="C26" i="19" s="1"/>
  <c r="C28" i="19" s="1"/>
  <c r="C31" i="19" s="1"/>
  <c r="B9" i="64" s="1"/>
  <c r="B10" i="64" s="1"/>
  <c r="C32" i="19" s="1"/>
  <c r="F46" i="25"/>
  <c r="F60" i="25" s="1"/>
  <c r="G46" i="25"/>
  <c r="G60" i="25" s="1"/>
  <c r="D24" i="19"/>
  <c r="D26" i="19" s="1"/>
  <c r="D28" i="19" s="1"/>
  <c r="D31" i="19" s="1"/>
  <c r="C9" i="64" s="1"/>
  <c r="C10" i="64" s="1"/>
  <c r="D32" i="19" s="1"/>
  <c r="G30" i="25"/>
</calcChain>
</file>

<file path=xl/sharedStrings.xml><?xml version="1.0" encoding="utf-8"?>
<sst xmlns="http://schemas.openxmlformats.org/spreadsheetml/2006/main" count="10134" uniqueCount="2539">
  <si>
    <t>NOTA 1 – DESCRIPCIÓN DE LA NATURALEZA Y DEL NEGOCIO DE LA COMPAÑÍA</t>
  </si>
  <si>
    <t>Caja</t>
  </si>
  <si>
    <t>Total</t>
  </si>
  <si>
    <t>La composición de la cuenta es la siguiente:</t>
  </si>
  <si>
    <t>Concepto</t>
  </si>
  <si>
    <t>Previsiones</t>
  </si>
  <si>
    <t>A  Total Cartera no Vencida</t>
  </si>
  <si>
    <t>Normal</t>
  </si>
  <si>
    <t>En Gestión de Cobro</t>
  </si>
  <si>
    <t>En Gestión de Cobro Judicial</t>
  </si>
  <si>
    <t>B. Total Cartera Vencida</t>
  </si>
  <si>
    <t>Observaciones</t>
  </si>
  <si>
    <t>Criterios de Clasificación utilizados</t>
  </si>
  <si>
    <t>El rubro de otros créditos se compone como sigue:</t>
  </si>
  <si>
    <t>Anticipo Impuesto a la Renta</t>
  </si>
  <si>
    <t xml:space="preserve">Total </t>
  </si>
  <si>
    <t>Los bienes de cambio están compuestos de la siguiente manera:</t>
  </si>
  <si>
    <t>Retencion Impuesto a la renta a Pagar</t>
  </si>
  <si>
    <t>Impuestos diferidos</t>
  </si>
  <si>
    <t>INDICE</t>
  </si>
  <si>
    <t>Nota 1</t>
  </si>
  <si>
    <t>Nota 2</t>
  </si>
  <si>
    <t>Nota 3</t>
  </si>
  <si>
    <t>Nota 4</t>
  </si>
  <si>
    <t>Nota 5</t>
  </si>
  <si>
    <t>Nota 6</t>
  </si>
  <si>
    <t>Nota 7</t>
  </si>
  <si>
    <t>Nota 8</t>
  </si>
  <si>
    <t>Nota 9</t>
  </si>
  <si>
    <t>Nota 10</t>
  </si>
  <si>
    <t>Nota 11</t>
  </si>
  <si>
    <t>Nota 12</t>
  </si>
  <si>
    <t>Nota 13</t>
  </si>
  <si>
    <t>Nota 14</t>
  </si>
  <si>
    <t>Nota 15</t>
  </si>
  <si>
    <t>Nota 16</t>
  </si>
  <si>
    <t>Resumen de las principales políticas contables</t>
  </si>
  <si>
    <t>Otros créditos</t>
  </si>
  <si>
    <t>Patrimonio Neto</t>
  </si>
  <si>
    <t>Reserva de revalúo</t>
  </si>
  <si>
    <t>Resultados acumulados</t>
  </si>
  <si>
    <t xml:space="preserve"> </t>
  </si>
  <si>
    <t>Impuesto a la renta</t>
  </si>
  <si>
    <t>Aporte para</t>
  </si>
  <si>
    <t>aumento de capital</t>
  </si>
  <si>
    <t>Pagos efectuados a proveedores y empleados</t>
  </si>
  <si>
    <t>Efectivo generado por las operaciones</t>
  </si>
  <si>
    <t>Flujo neto de efectivo de actividades operativas</t>
  </si>
  <si>
    <t>Adquisición de bienes Curtiembre - fideicomitida</t>
  </si>
  <si>
    <t>Ventas de activos fijos</t>
  </si>
  <si>
    <t>Flujo neto de efectivo de actividades de inversión</t>
  </si>
  <si>
    <t>Efectivo al final del periodo</t>
  </si>
  <si>
    <t>EVPN</t>
  </si>
  <si>
    <t xml:space="preserve">Estado de Resultados </t>
  </si>
  <si>
    <t>Estado de Evolución del Patrimonio Neto</t>
  </si>
  <si>
    <t>Retención Impuesto a la Renta</t>
  </si>
  <si>
    <t>Retención Impuesto al Valor agregado</t>
  </si>
  <si>
    <t>Bajas</t>
  </si>
  <si>
    <t>Subtotal</t>
  </si>
  <si>
    <t>Ventas</t>
  </si>
  <si>
    <t>No corrientes</t>
  </si>
  <si>
    <t>Corrientes</t>
  </si>
  <si>
    <t>(nuevas cuentas a incluir)</t>
  </si>
  <si>
    <t>Remuneraciones y cargas sociales a pagar</t>
  </si>
  <si>
    <t>Impuestos a pagar</t>
  </si>
  <si>
    <t>Provisiones</t>
  </si>
  <si>
    <t>Diferencia transitoria por conversión</t>
  </si>
  <si>
    <t>Interés minoritario</t>
  </si>
  <si>
    <t>Utilidad bruta</t>
  </si>
  <si>
    <t>Resultado extraordinario neto de impuesto a la renta</t>
  </si>
  <si>
    <t>Resultado sobre actividades discontinuadas neto de impuesto a la renta</t>
  </si>
  <si>
    <t>Utilidad neta por acción ordinaria</t>
  </si>
  <si>
    <t>Resultado ordinario antes del impuesto a la renta</t>
  </si>
  <si>
    <t>Saldo reestructurado</t>
  </si>
  <si>
    <t>Capital suscripto e integrado</t>
  </si>
  <si>
    <t>Primas de emisión</t>
  </si>
  <si>
    <t>Reserva de revalúo técnico</t>
  </si>
  <si>
    <t>Reserva legal</t>
  </si>
  <si>
    <t>Reserva facultativa</t>
  </si>
  <si>
    <t>Interes Minoritario</t>
  </si>
  <si>
    <t>Integración del capital social</t>
  </si>
  <si>
    <t>Revalúo de activos fijos</t>
  </si>
  <si>
    <t>Revalúo técnico</t>
  </si>
  <si>
    <t>Desafectación de la reserva de revalúo técnico</t>
  </si>
  <si>
    <t>Intereses pagados</t>
  </si>
  <si>
    <t>Intereses cobrados sobre inversiones</t>
  </si>
  <si>
    <t>Dividendos pagados</t>
  </si>
  <si>
    <t>Aportes de capital recibidos</t>
  </si>
  <si>
    <t>(Disminución) Incremento neto de efectivo</t>
  </si>
  <si>
    <t>Efecto estimado de la diferencia de cambio sobre el saldo de efectivo</t>
  </si>
  <si>
    <t>Efectivo al principio del año</t>
  </si>
  <si>
    <t>Materia prima</t>
  </si>
  <si>
    <t>Gastos pagados por adelantado</t>
  </si>
  <si>
    <t>Composición Cartera Vencida</t>
  </si>
  <si>
    <t>Inversiones temporales</t>
  </si>
  <si>
    <t>Cuentas por pagar comerciales</t>
  </si>
  <si>
    <t>Préstamos a corto plazo</t>
  </si>
  <si>
    <t>Otros proveedores del exterior</t>
  </si>
  <si>
    <t>Proveedores locales</t>
  </si>
  <si>
    <t>Total cuentas a pagar por comerciales</t>
  </si>
  <si>
    <t>Bonos bursátiles</t>
  </si>
  <si>
    <t>Vencimiento</t>
  </si>
  <si>
    <t>Tipo de garantía</t>
  </si>
  <si>
    <t>Tipo de Garantía</t>
  </si>
  <si>
    <t>Intereses deudas bursátiles a pagar</t>
  </si>
  <si>
    <t>(incluir otras entidades)</t>
  </si>
  <si>
    <t>(Incluir programas de forma individual)</t>
  </si>
  <si>
    <t>Propiedad, planta y equipo</t>
  </si>
  <si>
    <t>Activos intangibles</t>
  </si>
  <si>
    <t>Inversiones</t>
  </si>
  <si>
    <t>(Detallar bienes de uso)</t>
  </si>
  <si>
    <t>(Detallar activos intangibles)</t>
  </si>
  <si>
    <t>(Detallar Inversiones</t>
  </si>
  <si>
    <t>Total general</t>
  </si>
  <si>
    <t>Goodwill</t>
  </si>
  <si>
    <t>BG</t>
  </si>
  <si>
    <t>Porción corriente de la deuda a largo plazo</t>
  </si>
  <si>
    <t>Préstamos bancarios</t>
  </si>
  <si>
    <t>Intereses bancarios a pagar</t>
  </si>
  <si>
    <t>Intereses bursatiles a pagar</t>
  </si>
  <si>
    <t>Sueldo y otras remuneraciones a pagar</t>
  </si>
  <si>
    <t>Aportes y retenciones a pagar</t>
  </si>
  <si>
    <t>Remuneraciones al personal superior a pagar</t>
  </si>
  <si>
    <t>(Indicar otras cuentas)</t>
  </si>
  <si>
    <t>Impuesto a la renta a pagar</t>
  </si>
  <si>
    <t>Retencion de IVA a pagar</t>
  </si>
  <si>
    <t>Previsiones para contingencias/Indemnizaciones y despidos</t>
  </si>
  <si>
    <t>Otros ingresos diferidos</t>
  </si>
  <si>
    <t>ER</t>
  </si>
  <si>
    <t>a  Reserva de revalúo</t>
  </si>
  <si>
    <t>b Reserva legal</t>
  </si>
  <si>
    <t>c Reservas estatutarias</t>
  </si>
  <si>
    <t>d Reservas facultativas</t>
  </si>
  <si>
    <t>Resultado de ejercicios anteriores</t>
  </si>
  <si>
    <t>(Detallar cuenta)</t>
  </si>
  <si>
    <t>Resultado del ejercicio actual</t>
  </si>
  <si>
    <t>Costo de ventas</t>
  </si>
  <si>
    <t>Otros ingresos</t>
  </si>
  <si>
    <t>Resultado operativo</t>
  </si>
  <si>
    <t>Ingresos Financieros netos</t>
  </si>
  <si>
    <t>Total ingresos financieros</t>
  </si>
  <si>
    <t>Gastos Financieros netos</t>
  </si>
  <si>
    <t>Resultado de inversiones en asociadas</t>
  </si>
  <si>
    <t>Resultado participación minoritaria</t>
  </si>
  <si>
    <t>Simbología según ISO 4217</t>
  </si>
  <si>
    <t>Gastos administrativos</t>
  </si>
  <si>
    <t>Los siguientes bienes de propiedad de la Sociedad han sido hipotecados y prendados en garantía de obligaciones financieras.</t>
  </si>
  <si>
    <t>Tipo de Activo</t>
  </si>
  <si>
    <t>Datos  del activo gravado</t>
  </si>
  <si>
    <t>Importe (indicar   moneda)</t>
  </si>
  <si>
    <t>A favor de</t>
  </si>
  <si>
    <t>La Sociedad calcula la utilidad (pérdida) neta por acción sobre la base de la utilidad (pérdida) del año y … acciones ordinarias (aclarar las características de las acciones) de valor nominal G/ …cada una con derecho a … voto por acción (aclarar el derecho de voto que tiene cada tipo de acción).</t>
  </si>
  <si>
    <t xml:space="preserve">El rubro está compuesto de la siguiente forma: </t>
  </si>
  <si>
    <t>Gastos de Ventas</t>
  </si>
  <si>
    <t>Gastos Administrativos</t>
  </si>
  <si>
    <t>Movilidad y viáticos</t>
  </si>
  <si>
    <t>Gastos de alquiler</t>
  </si>
  <si>
    <t>Computación y redes</t>
  </si>
  <si>
    <t>Gastos por servicios</t>
  </si>
  <si>
    <t>Honorarios profesionales y asesoramiento</t>
  </si>
  <si>
    <t>Investigación de mercado</t>
  </si>
  <si>
    <t>Impuestos y tasas</t>
  </si>
  <si>
    <t>Gastos de reparación y mantenimiento</t>
  </si>
  <si>
    <t>Gastos del personal y capacitación</t>
  </si>
  <si>
    <t>Seguros pagados</t>
  </si>
  <si>
    <t>Otros gastos de operación</t>
  </si>
  <si>
    <t>Remuneraciones de administradores, directores, síndicos y consejo de vigilancia</t>
  </si>
  <si>
    <t>Sueldos y Jornales</t>
  </si>
  <si>
    <t>Contribuciones Sociales</t>
  </si>
  <si>
    <t>Regalías y Honorarios por servicios técnicos</t>
  </si>
  <si>
    <t>Gastos de Publicidad y Propaganda</t>
  </si>
  <si>
    <t>Intereses, multas y recargos impositivos</t>
  </si>
  <si>
    <t>Intereses a bancos e instituciones financieras</t>
  </si>
  <si>
    <t>Amortización activos intangibles</t>
  </si>
  <si>
    <t>Nota 34 - Resultado de inversiones en asociadas</t>
  </si>
  <si>
    <t>Nota</t>
  </si>
  <si>
    <t>ACTIVOS</t>
  </si>
  <si>
    <t>Activos Corrientes</t>
  </si>
  <si>
    <t>Efectivo y equivalente de efectivo</t>
  </si>
  <si>
    <t>Cuentas por cobrar comerciales</t>
  </si>
  <si>
    <t>Inventarios</t>
  </si>
  <si>
    <t>Activos no Corrientes</t>
  </si>
  <si>
    <t xml:space="preserve">Otros créditos </t>
  </si>
  <si>
    <t>Costo histórico revaluado al inicio del año</t>
  </si>
  <si>
    <t>Adquisiciones</t>
  </si>
  <si>
    <t>Revalúo del año</t>
  </si>
  <si>
    <t>Valor de origen revaluado al final del año</t>
  </si>
  <si>
    <t>Depreciación acumulada revaluada al inicio del año</t>
  </si>
  <si>
    <t>Depreciación del año</t>
  </si>
  <si>
    <t>Bajas de depreciaciones acumuladas</t>
  </si>
  <si>
    <t>Revalúo depreciación acumulada del año</t>
  </si>
  <si>
    <t>Depreciación acumulada revaluada al final del año</t>
  </si>
  <si>
    <t>Instalaciones</t>
  </si>
  <si>
    <t>En miles de guaraníes</t>
  </si>
  <si>
    <t>Activos disponibles para la venta</t>
  </si>
  <si>
    <t>Total Activos</t>
  </si>
  <si>
    <t>PASIVOS Y PATRIMONIO NETO</t>
  </si>
  <si>
    <t>Pasivos corrientes</t>
  </si>
  <si>
    <t>Total Pasivos Corrientes</t>
  </si>
  <si>
    <t xml:space="preserve">Préstamos a corto plazo </t>
  </si>
  <si>
    <t>Otros pasivos corrientes</t>
  </si>
  <si>
    <t>Pasivos no corrientes</t>
  </si>
  <si>
    <t xml:space="preserve">Préstamos a largo plazo </t>
  </si>
  <si>
    <t>Deudas bursátiles</t>
  </si>
  <si>
    <t>Capital integrado</t>
  </si>
  <si>
    <t>Reservas estatutarias</t>
  </si>
  <si>
    <t>Reservas facultatitvas</t>
  </si>
  <si>
    <t>Total Patrimonio Neto</t>
  </si>
  <si>
    <t>Total Pasivos y Patrimonio Neto</t>
  </si>
  <si>
    <t xml:space="preserve"> (En miles de guaraníes)</t>
  </si>
  <si>
    <t>Gastos de ventas</t>
  </si>
  <si>
    <t>Miles de guaraníes</t>
  </si>
  <si>
    <t xml:space="preserve">Gastos administrativos </t>
  </si>
  <si>
    <t>Otros gastos</t>
  </si>
  <si>
    <t>Otros ingresos  y gastos operativos</t>
  </si>
  <si>
    <t>Contado</t>
  </si>
  <si>
    <t>Crédito</t>
  </si>
  <si>
    <t>Existencia inicial del inventario</t>
  </si>
  <si>
    <t>+ Compra de bienes y servicios</t>
  </si>
  <si>
    <t>+ Costo de producción</t>
  </si>
  <si>
    <t>- Existencia final de inventario</t>
  </si>
  <si>
    <t>Total costo de ventas</t>
  </si>
  <si>
    <t>Total gastos financieros</t>
  </si>
  <si>
    <t xml:space="preserve">Utilidad/(Pérdida) neta del año </t>
  </si>
  <si>
    <t>(En miles de guaraníes)</t>
  </si>
  <si>
    <t>FLUJO DE EFECTIVO DE ACTIVIDADES OPERATIVAS</t>
  </si>
  <si>
    <t xml:space="preserve">FLUJO DE EFECTIVO DE ACTIVIDADES DE INVERSIÓN </t>
  </si>
  <si>
    <t>Aquisición de inversiones</t>
  </si>
  <si>
    <t>FLUJO DE EFECTIVO DE ACTIVIDADES DE FINANCIACIÓN</t>
  </si>
  <si>
    <t>Distribución de dividendos s/Acta de Asamblea Ordinaria N°… de fecha………</t>
  </si>
  <si>
    <t>Reducción del capital social s/Acta de Asamblea General Ordinaria N°… de fecha……..</t>
  </si>
  <si>
    <t>Distribución de dividendos s/Acta de Asamblea General Ordinaria N°… de fecha………</t>
  </si>
  <si>
    <t>Aporte de los propietarios</t>
  </si>
  <si>
    <t>Balance General</t>
  </si>
  <si>
    <t>Estado de Flujos de Efectivo</t>
  </si>
  <si>
    <t>EFE</t>
  </si>
  <si>
    <t>NOTA 4 - INVERSIONES TEMPORALES</t>
  </si>
  <si>
    <t>NOTA  5 – CUENTAS POR COBRAR COMERCIALES</t>
  </si>
  <si>
    <t>Situación</t>
  </si>
  <si>
    <t>NOTA 6 - OTROS CRÉDITOS</t>
  </si>
  <si>
    <t>Cheques adelantados recibidos de clientes</t>
  </si>
  <si>
    <t>Deudores en gestión judicial</t>
  </si>
  <si>
    <t>Cheques rechazados</t>
  </si>
  <si>
    <t>Deudores por ventas locales</t>
  </si>
  <si>
    <t>Deudores por ventas en el exterior</t>
  </si>
  <si>
    <t>BALANCE GENERAL</t>
  </si>
  <si>
    <t>ESTADO DE RESULTADOS</t>
  </si>
  <si>
    <t>Comparativo con igual período del año anterior</t>
  </si>
  <si>
    <t>Comparativo con igual periodo del año anterior</t>
  </si>
  <si>
    <t xml:space="preserve">Anticipos a proveedores </t>
  </si>
  <si>
    <t>NOTA 7 – INVENTARIOS</t>
  </si>
  <si>
    <t>(-) Previsión para desvalorización y deterioro de inventario</t>
  </si>
  <si>
    <t>Total activos corrientes</t>
  </si>
  <si>
    <t>Nota 8 - INVERSIONES EN ASOCIADAS</t>
  </si>
  <si>
    <t>Las inversiones en sociedades donde no se ejerce control se describen a continuación</t>
  </si>
  <si>
    <t>Total del resultado</t>
  </si>
  <si>
    <t>En miles de guaranies</t>
  </si>
  <si>
    <t>a) Datos sobre la sociedad:</t>
  </si>
  <si>
    <t>Total valuación patrimonial proporcional</t>
  </si>
  <si>
    <t>NOTA 9 - PROPIEDADES, PLANTA Y EQUIPO - NETO</t>
  </si>
  <si>
    <t>Totales</t>
  </si>
  <si>
    <t>NOTA 10 – ACTIVOS DISPONIBLES PARA LA VENTA</t>
  </si>
  <si>
    <t>NOTA 11 – ACTIVOS INTANGIBLES</t>
  </si>
  <si>
    <t>NOTA 12 – GOODWILL</t>
  </si>
  <si>
    <t>Total activos no corrientes</t>
  </si>
  <si>
    <t>NOTA 13 – CUENTAS POR PAGAR COMERCIALES</t>
  </si>
  <si>
    <t>NOTA 14 –  PRESTAMOS A CORTO Y LARGO PLAZO</t>
  </si>
  <si>
    <t>Moneda</t>
  </si>
  <si>
    <t>NOTA 15 – PORCION CORRIENTE DE LA DEUDA A LARGO PLAZO</t>
  </si>
  <si>
    <t>NOTA 16 – REMUNERACIONES Y CARGAS SOCIALES A PAGAR</t>
  </si>
  <si>
    <t>NOTA 18 -  PROVISIONES</t>
  </si>
  <si>
    <t>NOTA 19 – OTROS PASIVOS CORRIENTES y NO CORRIENTES</t>
  </si>
  <si>
    <t>Total pasivos no corrientes</t>
  </si>
  <si>
    <t>NOTA 20 – CAPITAL INTEGRADO</t>
  </si>
  <si>
    <t>NOTA 21 –  DIFERENCIA TRANSITORIA POR CONVERSION</t>
  </si>
  <si>
    <t>NOTA 21 – RESERVAS</t>
  </si>
  <si>
    <t>NOTA 23 –  RESULTADOS ACUMULADOS</t>
  </si>
  <si>
    <t>NOTA 24 –  INTERES MINORITARIO</t>
  </si>
  <si>
    <t>NOTA 25 –  VENTAS</t>
  </si>
  <si>
    <t>NOTA 26 - COSTO DE VENTAS</t>
  </si>
  <si>
    <t>NOTA 27 - GASTOS</t>
  </si>
  <si>
    <t>Nota 28 - Otros Ingresos y gastos operativos</t>
  </si>
  <si>
    <t>NOTA 29 - INGRESOS Y GASTOS FINANCIEROS NETOS</t>
  </si>
  <si>
    <t>NOTA 17 –  IMPUESTOS A PAGAR</t>
  </si>
  <si>
    <t>Nota 31 - Resultado participación minoritaria</t>
  </si>
  <si>
    <t>Nota 33 - Resultado extraordinario neto de impuesto a la renta</t>
  </si>
  <si>
    <t>Nota 32 - IMPUESTO A LA RENTA</t>
  </si>
  <si>
    <t>Nota 34 - Resultado sobre actividades discontinuadas neto de impuesto a la renta</t>
  </si>
  <si>
    <t>- Impuesto a la renta</t>
  </si>
  <si>
    <t>NOTA 35- UTILIDAD (PÉRDIDA) NETA DEL AÑO Y POR ACCION ORDINARIA</t>
  </si>
  <si>
    <t>Descripción de la naturaleza y del negocio de la Sociedad</t>
  </si>
  <si>
    <t>Propiedades, planta y equipo</t>
  </si>
  <si>
    <t>Nota 17</t>
  </si>
  <si>
    <t>Nota 18</t>
  </si>
  <si>
    <t>Nota 19</t>
  </si>
  <si>
    <t>Nota 20</t>
  </si>
  <si>
    <t>Prestamos a largo plazo</t>
  </si>
  <si>
    <t>Otros pasivos  no corrientes</t>
  </si>
  <si>
    <t>Otros pasivos no corrientes</t>
  </si>
  <si>
    <t>Nota 21</t>
  </si>
  <si>
    <t>Nota 22</t>
  </si>
  <si>
    <t>Nota 23</t>
  </si>
  <si>
    <t>Nota 24</t>
  </si>
  <si>
    <t>Nota 25</t>
  </si>
  <si>
    <t>Nota 26</t>
  </si>
  <si>
    <t>Nota 27</t>
  </si>
  <si>
    <t>Nota 28</t>
  </si>
  <si>
    <t>Otros ingresos y gastos operativos</t>
  </si>
  <si>
    <t>Nota 29</t>
  </si>
  <si>
    <t>Nota 30</t>
  </si>
  <si>
    <t>Nota 31</t>
  </si>
  <si>
    <t>Nota 32</t>
  </si>
  <si>
    <t>Nota 33</t>
  </si>
  <si>
    <t>Nota 34</t>
  </si>
  <si>
    <t>Nota 35</t>
  </si>
  <si>
    <t>Utilidad/(Pérdida) neta del año</t>
  </si>
  <si>
    <t>REF.</t>
  </si>
  <si>
    <t>Activos gravados</t>
  </si>
  <si>
    <t>Nota 36</t>
  </si>
  <si>
    <t>NOTA 36 - ACTIVOS GRAVADOS</t>
  </si>
  <si>
    <t>Indice</t>
  </si>
  <si>
    <t xml:space="preserve">NOTA 37 - CONTINGENCIAS Y COMPROMISOS </t>
  </si>
  <si>
    <t>Contingencias y compromisos</t>
  </si>
  <si>
    <t>Nota 37</t>
  </si>
  <si>
    <t>Hechos posteriores</t>
  </si>
  <si>
    <t>Nota 38</t>
  </si>
  <si>
    <t>Nota 39</t>
  </si>
  <si>
    <t>NOTA 38 - IMPUESTO DIFERIDO</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</si>
  <si>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t>
  </si>
  <si>
    <t>El siguiente cuadro detalla las diferencias temporales a la tasa del impuesto a los efectos de determinación del impuesto diferido:</t>
  </si>
  <si>
    <t xml:space="preserve">Activos y pasivos impositivos diferidos: </t>
  </si>
  <si>
    <t>Caja y Bancos</t>
  </si>
  <si>
    <t>Previsión para deudores incobrables</t>
  </si>
  <si>
    <t>Bienes de uso</t>
  </si>
  <si>
    <t>Previsión del pasivo</t>
  </si>
  <si>
    <t>Deudas comerciales y bancarias</t>
  </si>
  <si>
    <t>Bienes de cambio</t>
  </si>
  <si>
    <t xml:space="preserve">Sub - total  </t>
  </si>
  <si>
    <t xml:space="preserve">Previsión para impuestos diferidos netos </t>
  </si>
  <si>
    <t>Total activo/pasivo impositivo diferido neto antes de quebrantos</t>
  </si>
  <si>
    <t>Quebranto impositivo</t>
  </si>
  <si>
    <t xml:space="preserve">Al … de …........... 20X2 la Sociedad constituyó una provisión para impuesto a la renta de Guaraníes  …... (Al … de …...............20X1:  Guaraníes  …....) / (La Sociedad no ha constituido provisión para impuesto a la renta, debido a que a esa fecha la misma generó renta imponible que fue compensada con quebrantos impositivos acumulados a esa fecha). </t>
  </si>
  <si>
    <t>NOTA 39 - HECHOS POSTERIORES</t>
  </si>
  <si>
    <t>Las notas que se acompañan forman parte integrante de estos estados.</t>
  </si>
  <si>
    <t>Inversión en asociadas</t>
  </si>
  <si>
    <t>Propiedades, planta y equipo/Bienes de uso, neto</t>
  </si>
  <si>
    <t>Total Pasivos</t>
  </si>
  <si>
    <t>Reservas facultativas</t>
  </si>
  <si>
    <t>Gastos financieros -  neto</t>
  </si>
  <si>
    <t>Ingresos financieros - neto</t>
  </si>
  <si>
    <t>Resultados ordinarios antes de impuesto a la renta y participación minoritaria</t>
  </si>
  <si>
    <t>Resultado neto de actividades ordinarias</t>
  </si>
  <si>
    <t>Gastos financieros - neto</t>
  </si>
  <si>
    <t>Impuesto diferido</t>
  </si>
  <si>
    <t>Ganancias reservadas</t>
  </si>
  <si>
    <t>Cambio en política contable (Nota….)</t>
  </si>
  <si>
    <t>Cobranzas efectuadas a clientes</t>
  </si>
  <si>
    <t>Otros ingresos y (egresos) - neto</t>
  </si>
  <si>
    <t>Adquisición de bienes de uso</t>
  </si>
  <si>
    <t>(Disminución) Incremento de préstamos</t>
  </si>
  <si>
    <t>Flujo neto de efectivo de actividades de financiamiento</t>
  </si>
  <si>
    <t>Informacion General</t>
  </si>
  <si>
    <t>Otras Notas de los Estados Financieros</t>
  </si>
  <si>
    <t>USD</t>
  </si>
  <si>
    <t>PYG</t>
  </si>
  <si>
    <t>NOTA 3 - EFECTIVO Y EQUIVALENTE DE EFECTIVO</t>
  </si>
  <si>
    <t>Inversiones en Titulos del Sistema Financiero Local - Moneda Extranjera otros</t>
  </si>
  <si>
    <t>Inversiones en Titulos del Sistema Financiero Local - Moneda Extranjera Dólares</t>
  </si>
  <si>
    <t>Inversiones en Mercado Bursatil Local - Moneda Extranjera Dólares</t>
  </si>
  <si>
    <t>Inversiones en Mercado Bursatil Extranjera - Moneda Extranjera Dólares</t>
  </si>
  <si>
    <t>Inversiones en Mercado Bursatil Extranjera - Moneda Extranjera otros</t>
  </si>
  <si>
    <t>Otras inversiones - Moneda Local Guaraníes</t>
  </si>
  <si>
    <t>Inversiones en Titulos del Sistema Financiero Local - Moneda Local Guaraníes</t>
  </si>
  <si>
    <t>Inversiones en Mercado Bursatil Local - Moneda Local Guaraníes</t>
  </si>
  <si>
    <t>Otras inversiones - Moneda Extranjera Dólares</t>
  </si>
  <si>
    <t>Moneda Local Guaraníes</t>
  </si>
  <si>
    <t>Moneda Extranjera Dólares</t>
  </si>
  <si>
    <t>Moneda Extranjera otros</t>
  </si>
  <si>
    <t>Deudores - Entidad relacionada</t>
  </si>
  <si>
    <t>Otros</t>
  </si>
  <si>
    <t>Menos Previsiones</t>
  </si>
  <si>
    <t>Nombre de Sociedad</t>
  </si>
  <si>
    <t>RUC</t>
  </si>
  <si>
    <t>Enero</t>
  </si>
  <si>
    <t>Febrero</t>
  </si>
  <si>
    <t>Marzo</t>
  </si>
  <si>
    <t>Abril</t>
  </si>
  <si>
    <t>Mayo</t>
  </si>
  <si>
    <t>Junio</t>
  </si>
  <si>
    <t>Julio</t>
  </si>
  <si>
    <t>Agosto</t>
  </si>
  <si>
    <t>Septiembre</t>
  </si>
  <si>
    <t>Octubre</t>
  </si>
  <si>
    <t>Noviembre</t>
  </si>
  <si>
    <t>Diciembre</t>
  </si>
  <si>
    <t>Total Patrimonio neto</t>
  </si>
  <si>
    <t>Periodo</t>
  </si>
  <si>
    <t>a) Datos sobre la inversión:</t>
  </si>
  <si>
    <t>Cantidad de acciones</t>
  </si>
  <si>
    <t>Total Inversión</t>
  </si>
  <si>
    <t>Participación sobre los votos (%)</t>
  </si>
  <si>
    <t>Participación sobre el Patrimonio Neto (%)</t>
  </si>
  <si>
    <t>Resultado sobre inversiones</t>
  </si>
  <si>
    <t>Total Inversión (miles de Gs)</t>
  </si>
  <si>
    <t>&lt;-- Indicar Monto</t>
  </si>
  <si>
    <t>Valor neto contable</t>
  </si>
  <si>
    <t>Proveedores - Entidades Relacionadas</t>
  </si>
  <si>
    <t>Indicación de Moneda</t>
  </si>
  <si>
    <t>AED</t>
  </si>
  <si>
    <t>Dírham de los Emiratos Árabes Unidos</t>
  </si>
  <si>
    <t>AFN</t>
  </si>
  <si>
    <t>ALL</t>
  </si>
  <si>
    <t>AMD</t>
  </si>
  <si>
    <t>ANG</t>
  </si>
  <si>
    <t>AOA</t>
  </si>
  <si>
    <t>ARS</t>
  </si>
  <si>
    <t>AUD</t>
  </si>
  <si>
    <t>AWG</t>
  </si>
  <si>
    <t>AZN</t>
  </si>
  <si>
    <t>BAM</t>
  </si>
  <si>
    <t>BBD</t>
  </si>
  <si>
    <t>BDT</t>
  </si>
  <si>
    <t>BGN</t>
  </si>
  <si>
    <t>BHD</t>
  </si>
  <si>
    <t>BIF</t>
  </si>
  <si>
    <t>BMD</t>
  </si>
  <si>
    <t>BND</t>
  </si>
  <si>
    <t>BOB</t>
  </si>
  <si>
    <t>BRL</t>
  </si>
  <si>
    <t>BSD</t>
  </si>
  <si>
    <t>BTN</t>
  </si>
  <si>
    <t>BWP</t>
  </si>
  <si>
    <t>BYN</t>
  </si>
  <si>
    <t>BZD</t>
  </si>
  <si>
    <t>CAD</t>
  </si>
  <si>
    <t>CDF</t>
  </si>
  <si>
    <t>CHF</t>
  </si>
  <si>
    <t>CLP</t>
  </si>
  <si>
    <t>CNY</t>
  </si>
  <si>
    <t>COP</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</si>
  <si>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</si>
  <si>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</si>
  <si>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</si>
  <si>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</si>
  <si>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</si>
  <si>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</si>
  <si>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</si>
  <si>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</si>
  <si>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</si>
  <si>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</si>
  <si>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</si>
  <si>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</si>
  <si>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</si>
  <si>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</si>
  <si>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</si>
  <si>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</si>
  <si>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</si>
  <si>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</si>
  <si>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</si>
  <si>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</si>
  <si>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</si>
  <si>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</si>
  <si>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</si>
  <si>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</si>
  <si>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</si>
  <si>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</si>
  <si>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</si>
  <si>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</si>
  <si>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</si>
  <si>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</si>
  <si>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</si>
  <si>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</si>
  <si>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</si>
  <si>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</si>
  <si>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</si>
  <si>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</si>
  <si>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</si>
  <si>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</si>
  <si>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</si>
  <si>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</si>
  <si>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</si>
  <si>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</si>
  <si>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</si>
  <si>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</si>
  <si>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</si>
  <si>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</si>
  <si>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</si>
  <si>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</si>
  <si>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</si>
  <si>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</si>
  <si>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</si>
  <si>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LYD</t>
  </si>
  <si>
    <t>MAD</t>
  </si>
  <si>
    <t>MDL</t>
  </si>
  <si>
    <t>MGA</t>
  </si>
  <si>
    <t>MKD</t>
  </si>
  <si>
    <t>MMK</t>
  </si>
  <si>
    <t>MNT</t>
  </si>
  <si>
    <t>MOP</t>
  </si>
  <si>
    <t>MRU</t>
  </si>
  <si>
    <t>MUR</t>
  </si>
  <si>
    <t>MVR</t>
  </si>
  <si>
    <t>MWK</t>
  </si>
  <si>
    <t>MXN</t>
  </si>
  <si>
    <t>MYR</t>
  </si>
  <si>
    <t>MZN</t>
  </si>
  <si>
    <t>NAD</t>
  </si>
  <si>
    <t>NGN</t>
  </si>
  <si>
    <t>NIO</t>
  </si>
  <si>
    <t>NOK</t>
  </si>
  <si>
    <t>NPR</t>
  </si>
  <si>
    <t>NZD</t>
  </si>
  <si>
    <t>Dólar neozelandés</t>
  </si>
  <si>
    <t>OMR</t>
  </si>
  <si>
    <t>PAB</t>
  </si>
  <si>
    <t>PEN</t>
  </si>
  <si>
    <t>PGK</t>
  </si>
  <si>
    <t>PHP</t>
  </si>
  <si>
    <t>PKR</t>
  </si>
  <si>
    <t>PLN</t>
  </si>
  <si>
    <t>QAR</t>
  </si>
  <si>
    <t>RON</t>
  </si>
  <si>
    <t>RSD</t>
  </si>
  <si>
    <t>RUB</t>
  </si>
  <si>
    <t>RWF</t>
  </si>
  <si>
    <t>SAR</t>
  </si>
  <si>
    <t>SBD</t>
  </si>
  <si>
    <t>SCR</t>
  </si>
  <si>
    <t>SDG</t>
  </si>
  <si>
    <t>SEK</t>
  </si>
  <si>
    <t>SGD</t>
  </si>
  <si>
    <t>SHP</t>
  </si>
  <si>
    <t>SLL</t>
  </si>
  <si>
    <t>SOS</t>
  </si>
  <si>
    <t>SRD</t>
  </si>
  <si>
    <t>STN</t>
  </si>
  <si>
    <t>SVC</t>
  </si>
  <si>
    <t>SYP</t>
  </si>
  <si>
    <t>SZL</t>
  </si>
  <si>
    <t>THB</t>
  </si>
  <si>
    <t>TJS</t>
  </si>
  <si>
    <t>TMT</t>
  </si>
  <si>
    <t>TND</t>
  </si>
  <si>
    <t>TOP</t>
  </si>
  <si>
    <t>TRY</t>
  </si>
  <si>
    <t>TTD</t>
  </si>
  <si>
    <t>TWD</t>
  </si>
  <si>
    <t>TZS</t>
  </si>
  <si>
    <t>UAH</t>
  </si>
  <si>
    <t>UGX</t>
  </si>
  <si>
    <t>Dólar estadounidense</t>
  </si>
  <si>
    <t>UYU</t>
  </si>
  <si>
    <t>UZS</t>
  </si>
  <si>
    <t>VND</t>
  </si>
  <si>
    <t>VUV</t>
  </si>
  <si>
    <t>WST</t>
  </si>
  <si>
    <t>XAF</t>
  </si>
  <si>
    <t>XCD</t>
  </si>
  <si>
    <t>XDR</t>
  </si>
  <si>
    <t>XOF</t>
  </si>
  <si>
    <t>XPF</t>
  </si>
  <si>
    <t>YER</t>
  </si>
  <si>
    <t>ZAR</t>
  </si>
  <si>
    <t>ZMW</t>
  </si>
  <si>
    <t>Afgani</t>
  </si>
  <si>
    <t>Lek</t>
  </si>
  <si>
    <t>Dram armenio</t>
  </si>
  <si>
    <t>Florín antillano neerlandés</t>
  </si>
  <si>
    <t>Kwanza</t>
  </si>
  <si>
    <t>Peso argentino</t>
  </si>
  <si>
    <t>Dólar australiano</t>
  </si>
  <si>
    <t>Florín arubeño</t>
  </si>
  <si>
    <t>Manat azerbaiyano</t>
  </si>
  <si>
    <t>Marco convertible</t>
  </si>
  <si>
    <t>Dólar de Barbados</t>
  </si>
  <si>
    <t>Taka</t>
  </si>
  <si>
    <t>Lev búlgaro</t>
  </si>
  <si>
    <t>Dinar bareiní</t>
  </si>
  <si>
    <t>Franco de Burundi</t>
  </si>
  <si>
    <t>Dólar bermudeño</t>
  </si>
  <si>
    <t>Dólar de Brunéi</t>
  </si>
  <si>
    <t>Boliviano</t>
  </si>
  <si>
    <t>BOV</t>
  </si>
  <si>
    <t>MVDOL</t>
  </si>
  <si>
    <t>Real brasileño</t>
  </si>
  <si>
    <t>Dólar bahameño</t>
  </si>
  <si>
    <t>Ngultrum</t>
  </si>
  <si>
    <t>Pula</t>
  </si>
  <si>
    <t>Rublo bielorruso</t>
  </si>
  <si>
    <t>Dólar beliceño</t>
  </si>
  <si>
    <t>Dólar canadiense</t>
  </si>
  <si>
    <t>Franco congoleño</t>
  </si>
  <si>
    <t>CHE</t>
  </si>
  <si>
    <t>Euro WIR</t>
  </si>
  <si>
    <t>Franco suizo</t>
  </si>
  <si>
    <t>CHW</t>
  </si>
  <si>
    <t>Franco WIR</t>
  </si>
  <si>
    <t>CLF</t>
  </si>
  <si>
    <t>Unidad de fomento</t>
  </si>
  <si>
    <t>Peso chileno</t>
  </si>
  <si>
    <t>Yuan chino</t>
  </si>
  <si>
    <t>Peso colombiano</t>
  </si>
  <si>
    <t>COU</t>
  </si>
  <si>
    <t>Unidad de valor real</t>
  </si>
  <si>
    <t>Colón costarricense</t>
  </si>
  <si>
    <t>Peso convertible</t>
  </si>
  <si>
    <t>Peso cubano</t>
  </si>
  <si>
    <t>Escudo caboverdiano</t>
  </si>
  <si>
    <t>Corona checa</t>
  </si>
  <si>
    <t>Franco yibutiano</t>
  </si>
  <si>
    <t>Corona danesa</t>
  </si>
  <si>
    <t>Peso dominicano</t>
  </si>
  <si>
    <t>Dinar argelino</t>
  </si>
  <si>
    <t>Libra egipcia</t>
  </si>
  <si>
    <t>Nakfa</t>
  </si>
  <si>
    <t>Birr etíope</t>
  </si>
  <si>
    <t>Euro</t>
  </si>
  <si>
    <t>Dólar fiyiano</t>
  </si>
  <si>
    <t>Libra malvinense</t>
  </si>
  <si>
    <t>Libra esterlina</t>
  </si>
  <si>
    <t>Lari</t>
  </si>
  <si>
    <t>Cedi ghanés</t>
  </si>
  <si>
    <t>Libra de Gibraltar</t>
  </si>
  <si>
    <t>Dalasi</t>
  </si>
  <si>
    <t>Franco guineano</t>
  </si>
  <si>
    <t>Quetzal</t>
  </si>
  <si>
    <t>Dólar guyanés</t>
  </si>
  <si>
    <t>Dólar de Hong Kong</t>
  </si>
  <si>
    <t>Lempira</t>
  </si>
  <si>
    <t>Kuna</t>
  </si>
  <si>
    <t>Gourde</t>
  </si>
  <si>
    <t>Forinto</t>
  </si>
  <si>
    <t>Rupia indonesia</t>
  </si>
  <si>
    <t>Nuevo shéquel israelí</t>
  </si>
  <si>
    <t>Rupia india</t>
  </si>
  <si>
    <t>Dinar iraquí</t>
  </si>
  <si>
    <t>Rial iraní</t>
  </si>
  <si>
    <t>Corona islandesa</t>
  </si>
  <si>
    <t>Dólar jamaiquino</t>
  </si>
  <si>
    <t>Dinar jordano</t>
  </si>
  <si>
    <t>Yen</t>
  </si>
  <si>
    <t>Chelín keniano</t>
  </si>
  <si>
    <t>Som</t>
  </si>
  <si>
    <t>Riel</t>
  </si>
  <si>
    <t>Franco comorense</t>
  </si>
  <si>
    <t>Won norcoreano</t>
  </si>
  <si>
    <t>Won</t>
  </si>
  <si>
    <t>Dinar kuwaití</t>
  </si>
  <si>
    <t>Dólar de las Islas Caimán</t>
  </si>
  <si>
    <t>Tenge</t>
  </si>
  <si>
    <t>Kip</t>
  </si>
  <si>
    <t>Libra libanesa</t>
  </si>
  <si>
    <t>Rupia de Sri Lanka</t>
  </si>
  <si>
    <t>Dólar liberiano</t>
  </si>
  <si>
    <t>Loti</t>
  </si>
  <si>
    <t>Dinar libio</t>
  </si>
  <si>
    <t>Dírham marroquí</t>
  </si>
  <si>
    <t>Leu moldavo</t>
  </si>
  <si>
    <t>Ariary malgache</t>
  </si>
  <si>
    <t>Denar</t>
  </si>
  <si>
    <t>Kyat</t>
  </si>
  <si>
    <t>Tugrik</t>
  </si>
  <si>
    <t>Pataca</t>
  </si>
  <si>
    <t>Uguiya</t>
  </si>
  <si>
    <t>Rupia de Mauricio</t>
  </si>
  <si>
    <t>Rufiyaa</t>
  </si>
  <si>
    <t>Kwacha</t>
  </si>
  <si>
    <t>Peso mexicano</t>
  </si>
  <si>
    <t>MXV</t>
  </si>
  <si>
    <t>Unidad de Inversión (UDI) mexicana</t>
  </si>
  <si>
    <t>Ringgit malayo</t>
  </si>
  <si>
    <t>Metical mozambiqueño</t>
  </si>
  <si>
    <t>Dólar namibio</t>
  </si>
  <si>
    <t>Naira</t>
  </si>
  <si>
    <t>Córdoba</t>
  </si>
  <si>
    <t>Corona noruega</t>
  </si>
  <si>
    <t>Rupia nepalí</t>
  </si>
  <si>
    <t>Rial omaní</t>
  </si>
  <si>
    <t>Balboa</t>
  </si>
  <si>
    <t>Sol</t>
  </si>
  <si>
    <t>Kina</t>
  </si>
  <si>
    <t>Peso filipino</t>
  </si>
  <si>
    <t>Rupia pakistaní</t>
  </si>
  <si>
    <t>Złoty</t>
  </si>
  <si>
    <t>Guaraní</t>
  </si>
  <si>
    <t>Riyal qatarí</t>
  </si>
  <si>
    <t>Leu rumano</t>
  </si>
  <si>
    <t>Dinar serbio</t>
  </si>
  <si>
    <t>Rublo ruso</t>
  </si>
  <si>
    <t>Franco ruandés</t>
  </si>
  <si>
    <t>Riyal saudí</t>
  </si>
  <si>
    <t>Dólar de las Islas Salomón</t>
  </si>
  <si>
    <t>Rupia seychelense</t>
  </si>
  <si>
    <t>Dinar sudanés</t>
  </si>
  <si>
    <t>Corona sueca</t>
  </si>
  <si>
    <t>Dólar de Singapur</t>
  </si>
  <si>
    <t>Libra de Santa Elena</t>
  </si>
  <si>
    <t>Leone</t>
  </si>
  <si>
    <t>Chelín somalí</t>
  </si>
  <si>
    <t>Dólar surinamés</t>
  </si>
  <si>
    <t>SSP</t>
  </si>
  <si>
    <t>Libra sursudanesa</t>
  </si>
  <si>
    <t>Dobra</t>
  </si>
  <si>
    <t>Colon Salvadoreño</t>
  </si>
  <si>
    <t>Libra siria</t>
  </si>
  <si>
    <t>Lilangeni</t>
  </si>
  <si>
    <t>Baht</t>
  </si>
  <si>
    <t>Somoni tayiko</t>
  </si>
  <si>
    <t>Manat turcomano</t>
  </si>
  <si>
    <t>Dinar tunecino</t>
  </si>
  <si>
    <t>Paʻanga</t>
  </si>
  <si>
    <t>Lira turca</t>
  </si>
  <si>
    <t>Dólar de Trinidad y Tobago</t>
  </si>
  <si>
    <t>Nuevo dólar taiwanés</t>
  </si>
  <si>
    <t>Chelín tanzano</t>
  </si>
  <si>
    <t>Grivna</t>
  </si>
  <si>
    <t>Chelín ugandés</t>
  </si>
  <si>
    <t>USN</t>
  </si>
  <si>
    <t>Dólar estadounidense (Siguiente día)</t>
  </si>
  <si>
    <t>UYI</t>
  </si>
  <si>
    <t>Peso en Unidades Indexadas (Uruguay)</t>
  </si>
  <si>
    <t>Peso uruguayo</t>
  </si>
  <si>
    <t>UYW</t>
  </si>
  <si>
    <t>Unidad Previsional</t>
  </si>
  <si>
    <t>Som uzbeko</t>
  </si>
  <si>
    <t>VES7​</t>
  </si>
  <si>
    <t>Bolívar soberano</t>
  </si>
  <si>
    <t>Dong vietnamita</t>
  </si>
  <si>
    <t>Vatu</t>
  </si>
  <si>
    <t>Tala</t>
  </si>
  <si>
    <t>Franco CFA de África Central</t>
  </si>
  <si>
    <t>XAG</t>
  </si>
  <si>
    <t>Plata (una onza troy)</t>
  </si>
  <si>
    <t>XAU</t>
  </si>
  <si>
    <t>Oro (una onza troy)</t>
  </si>
  <si>
    <t>XBA</t>
  </si>
  <si>
    <t>Unidad compuesta europea (EURCO) (Unidad del mercados de bonos)</t>
  </si>
  <si>
    <t>XBB</t>
  </si>
  <si>
    <t>Unidad Monetaria europea (E.M.U.-6) (Unidad del mercado de bonos)</t>
  </si>
  <si>
    <t>XBC</t>
  </si>
  <si>
    <t>Unidad europea de cuenta 9 (E.U.A.-9) (Unidad del mercado de bonos)</t>
  </si>
  <si>
    <t>XBD</t>
  </si>
  <si>
    <t>Unidad europea de cuenta 17 (E.U.A.-17) (Unidad del mercado de bonos)</t>
  </si>
  <si>
    <t>Dólar del Caribe Oriental</t>
  </si>
  <si>
    <t>Derechos especiales de giro</t>
  </si>
  <si>
    <t>Franco CFA de África Occidental</t>
  </si>
  <si>
    <t>XPD</t>
  </si>
  <si>
    <t>Paladio (una onza troy)</t>
  </si>
  <si>
    <t>Franco CFP</t>
  </si>
  <si>
    <t>XPT</t>
  </si>
  <si>
    <t>Platino (una onza troy)</t>
  </si>
  <si>
    <t>XSU</t>
  </si>
  <si>
    <t>SUCRE</t>
  </si>
  <si>
    <t>XTS</t>
  </si>
  <si>
    <t>Reservado para pruebas</t>
  </si>
  <si>
    <t>XUA</t>
  </si>
  <si>
    <t>Unidad de cuenta BAD</t>
  </si>
  <si>
    <t>XXX</t>
  </si>
  <si>
    <t>Sin divisa</t>
  </si>
  <si>
    <t>Rial yemení</t>
  </si>
  <si>
    <t>Rand</t>
  </si>
  <si>
    <t>Kwacha zambiano</t>
  </si>
  <si>
    <t>ZWL</t>
  </si>
  <si>
    <t>Dólar zimbabuense</t>
  </si>
  <si>
    <t>Fecha Presentación:</t>
  </si>
  <si>
    <t>No Corrientes</t>
  </si>
  <si>
    <t>Las cuentas por pagar comerciales se componen como sigue:</t>
  </si>
  <si>
    <t>Sociedad:</t>
  </si>
  <si>
    <t>Nombre de la entidad financiera</t>
  </si>
  <si>
    <t>Símbolo de Moneda</t>
  </si>
  <si>
    <t>Préstamos de Entidades en el Exterior</t>
  </si>
  <si>
    <t>Intereses a pagar</t>
  </si>
  <si>
    <t>Préstamos de Entidades Locales</t>
  </si>
  <si>
    <t>Intereses préstamos entidades financieras a pagar</t>
  </si>
  <si>
    <t>(-) Intereses a Devengar</t>
  </si>
  <si>
    <t xml:space="preserve">Otros Pasivos con Entidades relacionadas </t>
  </si>
  <si>
    <t>Importe (miles de Gs)</t>
  </si>
  <si>
    <t>Alquileres a Pagar</t>
  </si>
  <si>
    <t>Honorarios Profesionales a Pagar</t>
  </si>
  <si>
    <t>Servicios Basicos a Pagar</t>
  </si>
  <si>
    <t>Fecha</t>
  </si>
  <si>
    <t>Monto Capital Social</t>
  </si>
  <si>
    <t>Valor Nominal de Acciones</t>
  </si>
  <si>
    <t>Cantidad de Acciones</t>
  </si>
  <si>
    <t>Monto Capital Integrado</t>
  </si>
  <si>
    <t>d.1. (nuevas cuentas a incluir)</t>
  </si>
  <si>
    <t>d.2. (nuevas cuentas a incluir)</t>
  </si>
  <si>
    <t>(a) Equivalentes al tipo de cambio referencial de la fecha de presentacion</t>
  </si>
  <si>
    <t>NOTAS A LOS ESTADOS FINANCIEROS CORRESPONDIENTES AL PERIODO TERMINADO</t>
  </si>
  <si>
    <t xml:space="preserve">Presentadas en forma comparativa con el periodo terminado </t>
  </si>
  <si>
    <t>Local</t>
  </si>
  <si>
    <t>Exterior</t>
  </si>
  <si>
    <t>(nuevas lineas de negocio a incluir)</t>
  </si>
  <si>
    <t>Conceptos</t>
  </si>
  <si>
    <t>(Detallar)</t>
  </si>
  <si>
    <t>Utilidad Neta</t>
  </si>
  <si>
    <t>Cantidad de Acciones Ordinarias en Circulación</t>
  </si>
  <si>
    <t>Utilidad Neta por Acción Ordinaria</t>
  </si>
  <si>
    <t>Depreciación bienes de uso</t>
  </si>
  <si>
    <t>(nueva cuenta a incluir)</t>
  </si>
  <si>
    <t>ESTADO DE EVOLUCIÓN DEL PATRIMONIO NETO</t>
  </si>
  <si>
    <t>ESTADO DE FLUJOS DE EFECTIVO (Método directo)</t>
  </si>
  <si>
    <t>Composición de la cartera de créditos por ventas</t>
  </si>
  <si>
    <t>Total de la cartera de créditos (A+B)</t>
  </si>
  <si>
    <t>(-) Total Previsiones</t>
  </si>
  <si>
    <t>Monto</t>
  </si>
  <si>
    <t>TOTAL  NETO DE LA CARTERA DE CRÉDITOS</t>
  </si>
  <si>
    <t>De</t>
  </si>
  <si>
    <t>A</t>
  </si>
  <si>
    <t xml:space="preserve">% Previsiones  sobre Cartera </t>
  </si>
  <si>
    <t>Las cuentas a cobrar comerciales a corto plazo se integran como sigue:</t>
  </si>
  <si>
    <t>Las cuentas a cobrar comerciales a largo plazo se integran como sigue:</t>
  </si>
  <si>
    <t>ACTIVO</t>
  </si>
  <si>
    <t>Cuentas a cobrar comerciales</t>
  </si>
  <si>
    <t>Total activo</t>
  </si>
  <si>
    <t>PASIVO</t>
  </si>
  <si>
    <t>Préstamos a largo plazo</t>
  </si>
  <si>
    <t>Otros pasivos</t>
  </si>
  <si>
    <t>Total pasivo</t>
  </si>
  <si>
    <t>Compras a ….</t>
  </si>
  <si>
    <t>Honorarios por servicios</t>
  </si>
  <si>
    <t xml:space="preserve">Otros </t>
  </si>
  <si>
    <t xml:space="preserve">Gastos financieros </t>
  </si>
  <si>
    <t>Intereses pagados por préstamos</t>
  </si>
  <si>
    <t>NOTA 40 - SALDOS Y TRANSACCIONES CON PARTES RELACIONADAS</t>
  </si>
  <si>
    <t>Saldos y transacciones con partes relacionadas</t>
  </si>
  <si>
    <t>Nota 40</t>
  </si>
  <si>
    <t>Índice</t>
  </si>
  <si>
    <t>Otros creditos</t>
  </si>
  <si>
    <t>RIEDER &amp; CIA. S.A.C.I.</t>
  </si>
  <si>
    <t>Denominación:</t>
  </si>
  <si>
    <t>RIEDER &amp; CÍA. SOCIEDAD ANÓNIMA, COMERCIAL E INDUSTRIAL (RIEDER &amp; CÍA. S.A.C.I.)</t>
  </si>
  <si>
    <t>Domicilio Legal:</t>
  </si>
  <si>
    <t>Avenida Artigas 1945 entre Altos y Central - Asunción, Paraguay</t>
  </si>
  <si>
    <t>Actividad Principal:</t>
  </si>
  <si>
    <t>Importaciones, Representaciones y Servicios.</t>
  </si>
  <si>
    <t>Inscripción en el Registro Público de Comercio:</t>
  </si>
  <si>
    <t>Del Estatuto o Contrato Social: Anotado bajo el Nº 192, folios 5 y siguientes, Libro Seccional respectivo.</t>
  </si>
  <si>
    <t xml:space="preserve">De las modificaciones: 1) Anotado bajo el Nº 823, folios 217 y siguientes, en fecha 10 de noviembre de 1976, 2) Anotado bajo el Nº 813, folios 51 y siguientes, en fecha 29 de agosto de 1985, 3) Anotado bajo el Nº 662, Serie D, folios 5695 y siguientes, Sección Contratos, en fecha 12 de julio de 1996, 4) Anotado bajo el Nº 736, Serie A, Folio 5926 y siguientes, Sección Contratos, de fecha 14 de julio de 1999 y 5) Anotado bajo el Nº 12, Serie C, Folio 139 y siguientes, Sección Contratos, de fecha 20 de enero de 2004 y 6) Anotado bajo el Nº 265, Serie G, Folio 4032 y siguientes, Sección Contratos, de fecha 17 de junio de 2010. 7) Anotado bajo el Nº 414, Serie A, Folio 4940 y siguientes, Sección Contratos de fecha 15 de julio de 2013. 8) Anotado bajo el Nº 136, Serie B, Folio 485 y siguientes, Sección Contratos de fecha 11 de noviembre de 2016.9) Anotado bajo el No. 2, Folio 12, Sección Personas Jurídicas y Asociaciones de fecha 21/09/17.- </t>
  </si>
  <si>
    <t>Inscripción en la Comisión Nacional de Valores:</t>
  </si>
  <si>
    <t>N° 831/05</t>
  </si>
  <si>
    <t>Fecha de vencimiento del Estatuto o Contrato Social:</t>
  </si>
  <si>
    <t>La duración de la Sociedad se fija en cincuenta años contados a partir del día en que la modificación de los estatutos sociales sea registrada en los correspondientes Registros Públicos, pudiendo ser prorrogado su término o anticiparse su disolución por resolución de la Asamblea General de Accionistas.</t>
  </si>
  <si>
    <t>Composición del Capital</t>
  </si>
  <si>
    <t>Acciones</t>
  </si>
  <si>
    <t>Cantidad</t>
  </si>
  <si>
    <t>Clase</t>
  </si>
  <si>
    <t>Tipo</t>
  </si>
  <si>
    <t>Nº de votos que otorga cada acción</t>
  </si>
  <si>
    <t xml:space="preserve">Suscripto </t>
  </si>
  <si>
    <t>(Miles de Gs.)</t>
  </si>
  <si>
    <t>Integrado</t>
  </si>
  <si>
    <t>Ordinaria</t>
  </si>
  <si>
    <t>Nominativa</t>
  </si>
  <si>
    <t>1 (uno)</t>
  </si>
  <si>
    <t>Ajuste al patrimonio</t>
  </si>
  <si>
    <t>Aportes a otras empresas</t>
  </si>
  <si>
    <t>COMPAÑÍA INTERNACIONAL DE TELECOMUNICACIONES S.A.</t>
  </si>
  <si>
    <t>Banco Basa S.A.</t>
  </si>
  <si>
    <t>Banco Continental S.A.E.C.A.</t>
  </si>
  <si>
    <t>Banco Familiar S.A.E.C.A.</t>
  </si>
  <si>
    <t xml:space="preserve">Banco GNB Paraguay </t>
  </si>
  <si>
    <t>Banco Interfisa S.A.E.C.A</t>
  </si>
  <si>
    <t>Banco Itaú Paraguay S.A.</t>
  </si>
  <si>
    <t>Banco Nacional de Fomento</t>
  </si>
  <si>
    <t>Banco Regional S.A.E.C.A.</t>
  </si>
  <si>
    <t>BBVA Banco</t>
  </si>
  <si>
    <t>Sudameris Bank S.A.E.C.A.</t>
  </si>
  <si>
    <t>Visión Banco S.A.E.C.A.</t>
  </si>
  <si>
    <t>Repuestos</t>
  </si>
  <si>
    <t>Importaciones en curso</t>
  </si>
  <si>
    <t>Tractores Valtra</t>
  </si>
  <si>
    <t>Implementos Valtra</t>
  </si>
  <si>
    <t>Plantadora Valtra</t>
  </si>
  <si>
    <t>Materiales de comunicación</t>
  </si>
  <si>
    <t>Materiales TEL</t>
  </si>
  <si>
    <t>Ordenes de trabajo material</t>
  </si>
  <si>
    <t>Materiales eléctricos industriales</t>
  </si>
  <si>
    <t>Automóviles usados Renault</t>
  </si>
  <si>
    <t>Automóviles usados Volvo</t>
  </si>
  <si>
    <t>Automóviles Renault</t>
  </si>
  <si>
    <t>Equipos en arrendamiento</t>
  </si>
  <si>
    <t>Automóviles Volvo</t>
  </si>
  <si>
    <t>Ordenes de trabajo labor</t>
  </si>
  <si>
    <t>Implementos agrícolas</t>
  </si>
  <si>
    <t>Implementos usados en trámite</t>
  </si>
  <si>
    <t>Catalogos y Publicidad</t>
  </si>
  <si>
    <t>Amort. Catalogos y Publicidad</t>
  </si>
  <si>
    <t>Gastos de proy. e inversiones</t>
  </si>
  <si>
    <t>Amort.Gastos de Proy. e Inver.</t>
  </si>
  <si>
    <t>Construc./mejora predio ajeno</t>
  </si>
  <si>
    <t>Amort.Const/Mejora predio ajen</t>
  </si>
  <si>
    <t>Marcas</t>
  </si>
  <si>
    <t>Amortizacion Marcas</t>
  </si>
  <si>
    <t>Licencia de Software</t>
  </si>
  <si>
    <t>Amort. Licencia de Software</t>
  </si>
  <si>
    <t>Licencia servicio de Internet</t>
  </si>
  <si>
    <t>Amort. Licencia Serv. Internet</t>
  </si>
  <si>
    <t>Anticipos a proveedores del exterior</t>
  </si>
  <si>
    <t>PYRIE01F8009</t>
  </si>
  <si>
    <t>PYRIE01F9841</t>
  </si>
  <si>
    <t>PYRIE03F8130</t>
  </si>
  <si>
    <t>PYRIE04F8170</t>
  </si>
  <si>
    <t>PYRIE24F5255</t>
  </si>
  <si>
    <t>PYRIE32F5685</t>
  </si>
  <si>
    <t>PYRIE28F5483</t>
  </si>
  <si>
    <t>PYRIE33F5783</t>
  </si>
  <si>
    <t>PYRIE34F5790</t>
  </si>
  <si>
    <t>PYRIE02F8024</t>
  </si>
  <si>
    <t>PYRIE11F8577</t>
  </si>
  <si>
    <t>PYRIE12F8584</t>
  </si>
  <si>
    <t>PYRIE03F8098</t>
  </si>
  <si>
    <t>PYRIE01F9809</t>
  </si>
  <si>
    <t>PYRIE02F9857</t>
  </si>
  <si>
    <t>PYRIE04F8287</t>
  </si>
  <si>
    <t>PYRIE09F8530</t>
  </si>
  <si>
    <t>PYRIE05F8351</t>
  </si>
  <si>
    <t>PYRIE06F8368</t>
  </si>
  <si>
    <t>PYRIE07F8375</t>
  </si>
  <si>
    <t>PYRIE08F8382</t>
  </si>
  <si>
    <t>PYRIE10F8552</t>
  </si>
  <si>
    <t>PYRIE13F8617</t>
  </si>
  <si>
    <t>Servicio de vigilancia</t>
  </si>
  <si>
    <t>N/A</t>
  </si>
  <si>
    <t>Equipos de Internet</t>
  </si>
  <si>
    <t>Maquinarias de Taller</t>
  </si>
  <si>
    <t>Herramientas de Taller</t>
  </si>
  <si>
    <t>Edificios y Construcciones</t>
  </si>
  <si>
    <t>Equipos - Forest</t>
  </si>
  <si>
    <t>Equipos de arrendamiento</t>
  </si>
  <si>
    <t>Inmueble - Forest</t>
  </si>
  <si>
    <t>Alambrados</t>
  </si>
  <si>
    <t>Aguadas</t>
  </si>
  <si>
    <t>Caminos</t>
  </si>
  <si>
    <t>Corrales</t>
  </si>
  <si>
    <t>Pastizales</t>
  </si>
  <si>
    <t>Caminos Forestal</t>
  </si>
  <si>
    <t>Picada de Monte</t>
  </si>
  <si>
    <t>Vivero</t>
  </si>
  <si>
    <t>Terrenos Explotación Forestal</t>
  </si>
  <si>
    <t>Terrenos</t>
  </si>
  <si>
    <t>Inmuebles y construcciones en Fideicomiso</t>
  </si>
  <si>
    <t>Garantia fiduciaria</t>
  </si>
  <si>
    <t>G. 72.407.710.170.-</t>
  </si>
  <si>
    <t>Garantia hipotecaria</t>
  </si>
  <si>
    <t>G. 14.784.743.807.-</t>
  </si>
  <si>
    <t>BANCO DO BRASIL S.A.</t>
  </si>
  <si>
    <t>FIDEICOMISO  DE GARANTIA Y PAGO RIEDER &amp; CIA. S.A.C.I.</t>
  </si>
  <si>
    <t>Garantia fiduciaria en seguridad de bonos emitidos.</t>
  </si>
  <si>
    <t>G. 43.538.652.298.-</t>
  </si>
  <si>
    <t xml:space="preserve">BANCO ATLAS S.A. </t>
  </si>
  <si>
    <t>Retención de impuesto a la renta</t>
  </si>
  <si>
    <t>BANCO ATLAS S.A.</t>
  </si>
  <si>
    <t>A sola firma</t>
  </si>
  <si>
    <t>BANCO BASA S.A.</t>
  </si>
  <si>
    <t>Con codeudor</t>
  </si>
  <si>
    <t>BANCO DE LA NACION ARGENTINA</t>
  </si>
  <si>
    <t>BANCO REGIONAL S.A.E.C.A.</t>
  </si>
  <si>
    <t>SOLAR AHORRO Y FINANZAS SAECA</t>
  </si>
  <si>
    <t>BANCOP S.A.</t>
  </si>
  <si>
    <t>12/01/2023</t>
  </si>
  <si>
    <t>13/02/2023</t>
  </si>
  <si>
    <t>15/02/2023</t>
  </si>
  <si>
    <t>13/03/2023</t>
  </si>
  <si>
    <t>12/04/2023</t>
  </si>
  <si>
    <t>12/05/2023</t>
  </si>
  <si>
    <t>13/06/2023</t>
  </si>
  <si>
    <t>12/07/2023</t>
  </si>
  <si>
    <t>14/08/2023</t>
  </si>
  <si>
    <t>12/09/2023</t>
  </si>
  <si>
    <t>12/10/2023</t>
  </si>
  <si>
    <t>13/11/2023</t>
  </si>
  <si>
    <t>12/12/2023</t>
  </si>
  <si>
    <t>12/02/2024</t>
  </si>
  <si>
    <t>21/01/2023</t>
  </si>
  <si>
    <t>20/02/2023</t>
  </si>
  <si>
    <t>22/03/2023</t>
  </si>
  <si>
    <t>21/04/2023</t>
  </si>
  <si>
    <t>21/05/2023</t>
  </si>
  <si>
    <t>20/06/2023</t>
  </si>
  <si>
    <t>14/02/2023</t>
  </si>
  <si>
    <t>13/08/2023</t>
  </si>
  <si>
    <t>09/02/2024</t>
  </si>
  <si>
    <t>27/02/2023</t>
  </si>
  <si>
    <t>26/08/2023</t>
  </si>
  <si>
    <t>22/02/2024</t>
  </si>
  <si>
    <t>03/04/2023</t>
  </si>
  <si>
    <t>30/09/2023</t>
  </si>
  <si>
    <t>28/03/2024</t>
  </si>
  <si>
    <t>17/04/2023</t>
  </si>
  <si>
    <t>14/10/2023</t>
  </si>
  <si>
    <t>11/04/2024</t>
  </si>
  <si>
    <t>04/05/2023</t>
  </si>
  <si>
    <t>31/10/2023</t>
  </si>
  <si>
    <t>28/04/2024</t>
  </si>
  <si>
    <t>22/05/2023</t>
  </si>
  <si>
    <t>18/11/2023</t>
  </si>
  <si>
    <t>16/05/2024</t>
  </si>
  <si>
    <t>10/06/2023</t>
  </si>
  <si>
    <t>07/12/2023</t>
  </si>
  <si>
    <t>04/06/2024</t>
  </si>
  <si>
    <t>27/06/2023</t>
  </si>
  <si>
    <t>24/12/2023</t>
  </si>
  <si>
    <t>21/06/2024</t>
  </si>
  <si>
    <t>05/01/2023</t>
  </si>
  <si>
    <t>04/07/2023</t>
  </si>
  <si>
    <t>31/12/2023</t>
  </si>
  <si>
    <t>28/06/2024</t>
  </si>
  <si>
    <t>23/01/2023</t>
  </si>
  <si>
    <t>22/07/2023</t>
  </si>
  <si>
    <t>18/01/2024</t>
  </si>
  <si>
    <t>16/07/2024</t>
  </si>
  <si>
    <t>03/01/2023</t>
  </si>
  <si>
    <t>02/07/2023</t>
  </si>
  <si>
    <t>29/12/2023</t>
  </si>
  <si>
    <t>26/06/2024</t>
  </si>
  <si>
    <t>25/01/2023</t>
  </si>
  <si>
    <t>07/06/2023</t>
  </si>
  <si>
    <t>05/09/2023</t>
  </si>
  <si>
    <t>04/12/2023</t>
  </si>
  <si>
    <t>03/03/2024</t>
  </si>
  <si>
    <t>01/06/2024</t>
  </si>
  <si>
    <t>30/08/2024</t>
  </si>
  <si>
    <t>28/11/2024</t>
  </si>
  <si>
    <t>26/02/2025</t>
  </si>
  <si>
    <t>27/05/2025</t>
  </si>
  <si>
    <t>25/08/2025</t>
  </si>
  <si>
    <t>23/11/2025</t>
  </si>
  <si>
    <t>21/02/2026</t>
  </si>
  <si>
    <t>22/05/2026</t>
  </si>
  <si>
    <t>20/08/2026</t>
  </si>
  <si>
    <t>18/11/2026</t>
  </si>
  <si>
    <t>16/02/2027</t>
  </si>
  <si>
    <t>17/05/2027</t>
  </si>
  <si>
    <t>15/08/2027</t>
  </si>
  <si>
    <t>13/11/2027</t>
  </si>
  <si>
    <t>11/02/2028</t>
  </si>
  <si>
    <t>11/05/2028</t>
  </si>
  <si>
    <t>09/08/2028</t>
  </si>
  <si>
    <t>07/11/2028</t>
  </si>
  <si>
    <t>05/02/2029</t>
  </si>
  <si>
    <t>06/05/2029</t>
  </si>
  <si>
    <t>04/08/2029</t>
  </si>
  <si>
    <t>02/11/2029</t>
  </si>
  <si>
    <t>31/01/2030</t>
  </si>
  <si>
    <t>Guarani</t>
  </si>
  <si>
    <t>Provisiones varias</t>
  </si>
  <si>
    <t>Gastos incurridos en ingresos diferidos</t>
  </si>
  <si>
    <t>Costo de ventas de mercaderias</t>
  </si>
  <si>
    <t>Costo de ventas de servicios</t>
  </si>
  <si>
    <t>Intereses Caja de Ahorros</t>
  </si>
  <si>
    <t>Comisiones cobradas</t>
  </si>
  <si>
    <t>Intereses</t>
  </si>
  <si>
    <t>Depreciaciones de bienes de uso</t>
  </si>
  <si>
    <t>Amortización de cargos diferidos</t>
  </si>
  <si>
    <t>Diferencia de cambio neto</t>
  </si>
  <si>
    <t>Gastos impositivos</t>
  </si>
  <si>
    <t>Gastos bancarios</t>
  </si>
  <si>
    <t>Intereses bonos bursátiles</t>
  </si>
  <si>
    <t>Gastos de Bolsa de Valores</t>
  </si>
  <si>
    <t>Renault 0 Km</t>
  </si>
  <si>
    <t>Renault Usados</t>
  </si>
  <si>
    <t>Volvo 0 Km</t>
  </si>
  <si>
    <t>Volvo Usados</t>
  </si>
  <si>
    <t>Agricola</t>
  </si>
  <si>
    <t>Industria</t>
  </si>
  <si>
    <t>Telefonia</t>
  </si>
  <si>
    <t>Excavadoras</t>
  </si>
  <si>
    <t>Motoniveladoras</t>
  </si>
  <si>
    <t>Forestal</t>
  </si>
  <si>
    <t>SDLG</t>
  </si>
  <si>
    <t>Para el reconocimiento de las ganancias y pérdidas se ha aplicado el principio de lo devengado excepto los intereses moratorios que, en algunos casos, se contabilizan en el momento del cobro.</t>
  </si>
  <si>
    <t xml:space="preserve">Los bienes de uso son registrados en base a su costo de adquisición conforme disposiciones de la ley 6380/2019.-  </t>
  </si>
  <si>
    <t>Las depreciaciones son computadas a partir del mes siguiente de la incorporación con cargo a resultados del ejercicio, utilizando el sistema lineal. A partir del año 2020 los bienes de uso son revaluados conforme a las disposiciones de la Sub-Secretaria de Estado de Tributación, artículo 11 de la Ley 6380/19, así como las estimaciones de vida útil y el valor residual por cada tipo de bien. El costo, la revaluación y la depreciación acumulada de los bienes vendidos o retirados, son eliminados de las cuentas del activo, y la ganancia o pérdida es aplicada a resultados.</t>
  </si>
  <si>
    <t xml:space="preserve">Las Unidades Nuevas (Automóviles, Tractores, Implementos Agrícolas y Maquinarias Pesadas) se valúan a su costo de adquisición, inferior a su valor de realización. </t>
  </si>
  <si>
    <t xml:space="preserve">Las unidades usadas tomadas como parte de pago son incorporadas al inventario al valor de tasación practicado por la empresa más todos los gastos de acondicionamiento del bien para su posterior venta. </t>
  </si>
  <si>
    <t>Los inventarios de Repuestos, Materiales Telefónicos e Industriales están valuados al costo promedio ponderado.</t>
  </si>
  <si>
    <t>La empresa ha otorgado pólizas de seguro en concepto de garantía de adjudicación, por anticipo financiero de obras, por garantías de anticipo, garantía de fiel cumplimiento y otras, en las diferentes licitaciones en la que participa conforme al siguiente cuadro resumen:</t>
  </si>
  <si>
    <t>Entidad</t>
  </si>
  <si>
    <t>División Negocio</t>
  </si>
  <si>
    <t>ID de llamado</t>
  </si>
  <si>
    <t>Contrato</t>
  </si>
  <si>
    <t>Licitacion</t>
  </si>
  <si>
    <t>Tipo de Garantia</t>
  </si>
  <si>
    <t>Documento Firmando</t>
  </si>
  <si>
    <t>Monto Asegurado Gs.</t>
  </si>
  <si>
    <t>Monto Asegurado Usd.</t>
  </si>
  <si>
    <t>Garantia Fiel Cumplimiento del contrato</t>
  </si>
  <si>
    <t>Propuesta de Seguro</t>
  </si>
  <si>
    <t>Propuesta de Seguro + Pagaré</t>
  </si>
  <si>
    <t>LA CONSOLIDADA S.A DE SEGUROS</t>
  </si>
  <si>
    <t>Telecomunicaciones</t>
  </si>
  <si>
    <t xml:space="preserve">CONTRA GARANTIA </t>
  </si>
  <si>
    <t xml:space="preserve">INTERCONTINENTAL S.A DE SEGUROS </t>
  </si>
  <si>
    <t xml:space="preserve">ANDE </t>
  </si>
  <si>
    <t xml:space="preserve">GARANTIA DE FIEL CUMPLIMIENTO DE CONTRATO O ADJUDICACIÓN </t>
  </si>
  <si>
    <t xml:space="preserve">COPACO </t>
  </si>
  <si>
    <t xml:space="preserve">LPN N°15/2017 " PROVISIÓN Y MONTAJE DE ACONDICIONADORES DE AIRE Y ACCESORIOS EN VARIAS CENTRALES </t>
  </si>
  <si>
    <t>CONTRATO N°83/2019</t>
  </si>
  <si>
    <t>Riedertech</t>
  </si>
  <si>
    <t>Contragarantía</t>
  </si>
  <si>
    <t>ANDE - San Lorenzo</t>
  </si>
  <si>
    <t>N° Contrato: 7821/2019</t>
  </si>
  <si>
    <t>LPI:  1503/2019</t>
  </si>
  <si>
    <t>Garantía Fiel cumplimiento de contrato</t>
  </si>
  <si>
    <t>Garantía de Anticipo</t>
  </si>
  <si>
    <t>TAJY S.A.</t>
  </si>
  <si>
    <t>Garantía Todo Riesgo</t>
  </si>
  <si>
    <t>Oferta y Pagaré</t>
  </si>
  <si>
    <t>STATCOM</t>
  </si>
  <si>
    <t>N° Contrato: 7878/2019</t>
  </si>
  <si>
    <t>LPI: 1487/2019</t>
  </si>
  <si>
    <t>Parque Caballero</t>
  </si>
  <si>
    <t>N° Contrato: 7895/2019</t>
  </si>
  <si>
    <t>LPI: 1484/2019</t>
  </si>
  <si>
    <t>ANDE - Yguazú</t>
  </si>
  <si>
    <t>N° Contrato: 7989/2020</t>
  </si>
  <si>
    <t>LPI: 1542/2019</t>
  </si>
  <si>
    <t>Impuesto al Valor agregado a pagar</t>
  </si>
  <si>
    <t>NO APLICABLE</t>
  </si>
  <si>
    <t>Ventas  de mercaderias</t>
  </si>
  <si>
    <t>Castigos malos creditos</t>
  </si>
  <si>
    <t>Ingreso neto por venta de Activo Fijo</t>
  </si>
  <si>
    <t>Valores al cobro</t>
  </si>
  <si>
    <t>Insumos</t>
  </si>
  <si>
    <t>Mercaderias 10%</t>
  </si>
  <si>
    <t>Camiones Volvo</t>
  </si>
  <si>
    <t>Reserva Legal</t>
  </si>
  <si>
    <t>Ajuste Patrimonial</t>
  </si>
  <si>
    <t>Resultado del periodo</t>
  </si>
  <si>
    <t>En Entidades Públicas</t>
  </si>
  <si>
    <t>PYG.</t>
  </si>
  <si>
    <t>Cheques diferidos GS</t>
  </si>
  <si>
    <t>Cheques diferidos USD</t>
  </si>
  <si>
    <t>Banco Atlas S.A.</t>
  </si>
  <si>
    <t>Productos en proceso</t>
  </si>
  <si>
    <t>Ventas por servicios Internet</t>
  </si>
  <si>
    <t>Ingresos netos de Proyectos de Energia</t>
  </si>
  <si>
    <t>Banco Basa</t>
  </si>
  <si>
    <t>Banco Atlas</t>
  </si>
  <si>
    <t>Banco Nación Argentina</t>
  </si>
  <si>
    <t>Banco Do Brasil</t>
  </si>
  <si>
    <t>Banco Itapúa S.A.E.C.A.</t>
  </si>
  <si>
    <t>Bancop S.A</t>
  </si>
  <si>
    <t>Financiera El Comercio</t>
  </si>
  <si>
    <t>Financiera Rio S.A</t>
  </si>
  <si>
    <t>Solar Financiera S.A.E.C.A</t>
  </si>
  <si>
    <t>TU Financiera</t>
  </si>
  <si>
    <t>Gs.</t>
  </si>
  <si>
    <t>US$</t>
  </si>
  <si>
    <t>Euros</t>
  </si>
  <si>
    <t>Otros gastos financieros</t>
  </si>
  <si>
    <t>Unidades Mahindra</t>
  </si>
  <si>
    <t>Ingresos/Egresos por valor patrimonial proporcional</t>
  </si>
  <si>
    <t>Otros proveedores del exterior - Letras a pagar</t>
  </si>
  <si>
    <t>Terrenos y construcciones  (Artigas 1945)</t>
  </si>
  <si>
    <t>Terrenos (Avda. Artigas c/Peru)</t>
  </si>
  <si>
    <t>Terrenos y construcciones ( 20.000 m2 Avda. Monseñor Rodríguez Km. 5 Ciudad del Este )</t>
  </si>
  <si>
    <t>Muebles y Útiles</t>
  </si>
  <si>
    <t>Enseres Domésticos</t>
  </si>
  <si>
    <t>Equipos Informáticos</t>
  </si>
  <si>
    <t>Cartelerías</t>
  </si>
  <si>
    <t>Transporte Terrestre</t>
  </si>
  <si>
    <t>Maquinarias e Implementos - Forest.</t>
  </si>
  <si>
    <t>Herramientas - Forest.</t>
  </si>
  <si>
    <t>Transporte Aéreo</t>
  </si>
  <si>
    <t xml:space="preserve">Obras en Curso </t>
  </si>
  <si>
    <t>Certificado de depósito de ahorro</t>
  </si>
  <si>
    <t>Vigencia.</t>
  </si>
  <si>
    <t>Fiel Cumplimiento de Contrato</t>
  </si>
  <si>
    <t>Maquinarias</t>
  </si>
  <si>
    <t>CONTRATO 41/2018</t>
  </si>
  <si>
    <t>hasta 22/02/2024</t>
  </si>
  <si>
    <t>MAS</t>
  </si>
  <si>
    <t>2.</t>
  </si>
  <si>
    <t>Políticas de Contabilidad.</t>
  </si>
  <si>
    <t>La Sociedad adopta sus políticas de contabilidad, siguiendo los criterios de las Normas de Información Financiera (NIF) emitidas por el Consejo de Contadores Públicos del Paraguay</t>
  </si>
  <si>
    <t>a)</t>
  </si>
  <si>
    <t>Moneda de cuenta.</t>
  </si>
  <si>
    <t>Los presentes estados financieros, han sido preparados en base a la moneda oficial del Paraguay, el guaraní.</t>
  </si>
  <si>
    <t>b)</t>
  </si>
  <si>
    <t>Efectos de la inflación.</t>
  </si>
  <si>
    <t>Los estados financieros han sido preparados en base a cifras históricas, sin considerar el efecto que las variaciones en el poder adquisitivo de la moneda local pudieran tener sobre los rubros no monetarios que los componen, debido a que la corrección monetaria no es un principio de contabilidad de aceptación generalizada ni una norma vigente en el Paraguay. Constituye una excepción al criterio descrito, el ajuste por diferencia de cambio y el revalúo obligatorio de los bienes del activo fijo en virtud a lo que establece la Ley 125/91.</t>
  </si>
  <si>
    <t>c)</t>
  </si>
  <si>
    <t>Moneda Extranjera.</t>
  </si>
  <si>
    <t>Los activos en moneda extranjera se valúan al tipo de cambio comprador vigente a la fecha de cierre y los pasivos se valúan al tipo de cambio vendedor.</t>
  </si>
  <si>
    <t>Las diferencias netas de cambio devengadas por fluctuaciones en los tipos de cambio entre las fechas de concertación de las operaciones y su liquidación o valuación al cierre del período se imputan a la cuenta Diferencias de Cambio del Estado de Resultados.</t>
  </si>
  <si>
    <t>La empresa mantiene como política realizar los ajustes por diferencia en el tipo de cambio al cierre de cada mes durante el ejercicio.</t>
  </si>
  <si>
    <t>d)</t>
  </si>
  <si>
    <t>Reconocimiento de ingresos y egresos.</t>
  </si>
  <si>
    <t>e)</t>
  </si>
  <si>
    <t>Propiedad, planta y equipos.</t>
  </si>
  <si>
    <t>f)</t>
  </si>
  <si>
    <t>Valuación de existencias.</t>
  </si>
  <si>
    <t xml:space="preserve">g)  </t>
  </si>
  <si>
    <t>Previsión por incobrables.</t>
  </si>
  <si>
    <t>3.</t>
  </si>
  <si>
    <t>Disponibilidades.</t>
  </si>
  <si>
    <t xml:space="preserve">Comprende; en guaraníes: </t>
  </si>
  <si>
    <t xml:space="preserve">Saldo M/E </t>
  </si>
  <si>
    <t>Guaraníes</t>
  </si>
  <si>
    <t>-</t>
  </si>
  <si>
    <t xml:space="preserve">  </t>
  </si>
  <si>
    <t>Total en Caja (a)</t>
  </si>
  <si>
    <t>Bancos</t>
  </si>
  <si>
    <t>Total en Bancos (b)</t>
  </si>
  <si>
    <t>Otros Valores</t>
  </si>
  <si>
    <t>Cheque Cargos Diferidos</t>
  </si>
  <si>
    <t>Valores al Cobro</t>
  </si>
  <si>
    <t>Total en Otros Valores (c)</t>
  </si>
  <si>
    <t>Total Disponible (a) + (b) + (c)</t>
  </si>
  <si>
    <t>4.</t>
  </si>
  <si>
    <t>Clientes.</t>
  </si>
  <si>
    <t>Este rubro está compuesto por facturas y comisiones pendientes de cobro y se compone, en guaraníes:</t>
  </si>
  <si>
    <t>Corto Plazo</t>
  </si>
  <si>
    <t>Clientes</t>
  </si>
  <si>
    <t xml:space="preserve">Previsión para Cuentas Incobrables </t>
  </si>
  <si>
    <t>Total Corto Plazo</t>
  </si>
  <si>
    <t>Largo Plazo</t>
  </si>
  <si>
    <t>Total Largo Plazo</t>
  </si>
  <si>
    <t>5.</t>
  </si>
  <si>
    <t>Anticipo de Proveedores del Exterior.</t>
  </si>
  <si>
    <t>El saldo se compone como sigue:</t>
  </si>
  <si>
    <t>Siemens Industrial S.A.</t>
  </si>
  <si>
    <t>VOLVO CAR CORPORATION (REPUESTOS - AUTOMOVILES)</t>
  </si>
  <si>
    <t>VOLVO CAR CORPORATION (UNIDADES)</t>
  </si>
  <si>
    <t>IBEKO</t>
  </si>
  <si>
    <t>Benning Conversión de Energía S. A.</t>
  </si>
  <si>
    <t>Los Conce S.A.</t>
  </si>
  <si>
    <t>SIEMENS ENERGY BRASIL LTDA.</t>
  </si>
  <si>
    <t>VOLVO CONSTRUCTION EQUIPMENT AB (REPUESTOS-PALAS CARGADORAS)</t>
  </si>
  <si>
    <t>Pisoag do Brasil Ltda</t>
  </si>
  <si>
    <t>VTF LATIN AMERICA S.A.</t>
  </si>
  <si>
    <t>LINEA INDUSTRIA METALURGICA LTDA - CECIL</t>
  </si>
  <si>
    <t>HUBBELL DO BRASIL IND COM IMP EXP DE EQUIPAMENTOS</t>
  </si>
  <si>
    <t>ALI TARKAN OCAL</t>
  </si>
  <si>
    <t>SIEMENS S.A.C</t>
  </si>
  <si>
    <t>SDCEM</t>
  </si>
  <si>
    <t>CHONGQING SHINDARY INDUSTRY &amp; COMMERCE CO LTD</t>
  </si>
  <si>
    <t>PHOENIX CONTACT Gmb H &amp; Co. KG</t>
  </si>
  <si>
    <t>CHADHA INC</t>
  </si>
  <si>
    <t>AGCO INTERNATIONAL GMBH (REPUESTOS)</t>
  </si>
  <si>
    <t>BRASTRAFO SERVICIO EM TRANSFORMADORES</t>
  </si>
  <si>
    <t>TIANJIN CITY P.R.E. IMP &amp; EXP TRADE CO., LTD</t>
  </si>
  <si>
    <t>TOTALES</t>
  </si>
  <si>
    <t>6.</t>
  </si>
  <si>
    <t>Otros Créditos.</t>
  </si>
  <si>
    <t>Deudores Varios</t>
  </si>
  <si>
    <t xml:space="preserve">Garantía y Reclamos </t>
  </si>
  <si>
    <t>Dirección General de Aduanas</t>
  </si>
  <si>
    <t>Depósitos en Garantía</t>
  </si>
  <si>
    <t>Alquileres Pág. Por Adelantado</t>
  </si>
  <si>
    <t>Anticipo a proveedores locales</t>
  </si>
  <si>
    <t>Documentos por Cobrar</t>
  </si>
  <si>
    <t>Total Otros Créditos</t>
  </si>
  <si>
    <t>7.</t>
  </si>
  <si>
    <t>Existencias.</t>
  </si>
  <si>
    <t>Este rubro comprende; en guaraníes:</t>
  </si>
  <si>
    <t>8.</t>
  </si>
  <si>
    <t>Otros Gastos a devengar.</t>
  </si>
  <si>
    <t>Costos Devaluados</t>
  </si>
  <si>
    <t>9.</t>
  </si>
  <si>
    <t>Ingresos diferidos.</t>
  </si>
  <si>
    <t>Costos aplicables a Ingresos no Realizados</t>
  </si>
  <si>
    <t>10.</t>
  </si>
  <si>
    <t>Títulos y Acciones.</t>
  </si>
  <si>
    <t>La empresa CITSA trabaja como subcontratista de los proyectos de energía que emprende RIEDER &amp; CIA. S.A.C.I. En tal sentido, los aportes realizados a dicha empresa, han sido capitalizados conforme a la Asamblea General Ordinaria de Accionistas de CITSA No. 24 de fecha 14/09/2018. En la misma han sido integradas 1772 acciones a G. 10.000.000.- cada acción, de las cuales 1332 acciones corresponden a RIEDER &amp; CIA. S.A.C.I., totalizando una inversión en dicha empresa de G. 13.320.000.000.-</t>
  </si>
  <si>
    <t>11.</t>
  </si>
  <si>
    <t>Aportes en Otras Empresas</t>
  </si>
  <si>
    <t>Están compuestos delos siguientes saldos:</t>
  </si>
  <si>
    <t>CITSA</t>
  </si>
  <si>
    <t xml:space="preserve">           5.089.543 </t>
  </si>
  <si>
    <t>CPC S.A.</t>
  </si>
  <si>
    <t xml:space="preserve">     2.970.390.300 </t>
  </si>
  <si>
    <t>   </t>
  </si>
  <si>
    <t>12.</t>
  </si>
  <si>
    <t>Cargos Diferidos.</t>
  </si>
  <si>
    <t>Licencia Servicio de Internet</t>
  </si>
  <si>
    <t>(-) Amortización Activo Intangible</t>
  </si>
  <si>
    <t xml:space="preserve">Catálogos y Publicidad  </t>
  </si>
  <si>
    <t>Gastos de Reorganización</t>
  </si>
  <si>
    <t>Construc. Mejora Predio Ajeno</t>
  </si>
  <si>
    <t>Gastos de Proy. E Inversión</t>
  </si>
  <si>
    <t>(-) Amortizaciones Gastos</t>
  </si>
  <si>
    <t>Total General</t>
  </si>
  <si>
    <t>13.</t>
  </si>
  <si>
    <t>Proveedores del Exterior.</t>
  </si>
  <si>
    <t>El saldo de las obligaciones con proveedores del exterior se compone como sigue, en guaraníes:</t>
  </si>
  <si>
    <t>14.</t>
  </si>
  <si>
    <t>Obligaciones Bancarias.</t>
  </si>
  <si>
    <t>El saldo de las obligaciones bancarias se compone como sigue, en guaraníes:</t>
  </si>
  <si>
    <t>Importe</t>
  </si>
  <si>
    <t>T° C°</t>
  </si>
  <si>
    <t>Préstamos en Moneda Extranjera</t>
  </si>
  <si>
    <t>Banco de la Nación Argentina</t>
  </si>
  <si>
    <t>Total Préstamo en Moneda Extranjera</t>
  </si>
  <si>
    <t>Préstamos en Moneda Nacional</t>
  </si>
  <si>
    <t>Bancop</t>
  </si>
  <si>
    <t>Total Préstamos en Moneda Nacional</t>
  </si>
  <si>
    <t>Total Préstamos Bancarios</t>
  </si>
  <si>
    <t>Bonos Bursátiles.</t>
  </si>
  <si>
    <t>16.</t>
  </si>
  <si>
    <t>Patrimonio neto.</t>
  </si>
  <si>
    <t>Ajuste al Patrimonio Neto.</t>
  </si>
  <si>
    <t>17.</t>
  </si>
  <si>
    <t>Contratos en ejecución.</t>
  </si>
  <si>
    <t>18.</t>
  </si>
  <si>
    <t>Ventas netas.</t>
  </si>
  <si>
    <t>Las ventas netas del ejercicio se componen de los siguientes rubros:</t>
  </si>
  <si>
    <t>Los siguientes bienes de propiedad de la Sociedad han sido puestos en garantía de obligaciones financieras.</t>
  </si>
  <si>
    <t xml:space="preserve">          </t>
  </si>
  <si>
    <t>4.2 NUMERO DE INSCRIPCIÓN EN EL REGISTRO DE LA CNV:</t>
  </si>
  <si>
    <t xml:space="preserve">4.1 AUDITOR  EXTERNO   INDEPENDIENTE DESIGNADO: </t>
  </si>
  <si>
    <t>4.  AUDITOR EXTERNO INDEPENDIENTE</t>
  </si>
  <si>
    <t>%  de participación del capital integrado</t>
  </si>
  <si>
    <t>Voto</t>
  </si>
  <si>
    <t xml:space="preserve">Accionista </t>
  </si>
  <si>
    <t>COMPOSICIÓN ACCIONARIA: Accionistas que detentan el diez (10) por ciento o más de participación en el capital.</t>
  </si>
  <si>
    <t xml:space="preserve">Valor nominal de  las acciones </t>
  </si>
  <si>
    <t xml:space="preserve">Capital Integrado </t>
  </si>
  <si>
    <t xml:space="preserve">Capital Suscripto </t>
  </si>
  <si>
    <t xml:space="preserve">Capital Emitido </t>
  </si>
  <si>
    <t xml:space="preserve">Capital Social </t>
  </si>
  <si>
    <t>3.               CAPITAL  Y PROPIEDAD (EN GUARANIES):</t>
  </si>
  <si>
    <t>Presidente</t>
  </si>
  <si>
    <t>Representante(s) Legal(es)</t>
  </si>
  <si>
    <t>Apellido</t>
  </si>
  <si>
    <t>Nombre</t>
  </si>
  <si>
    <t xml:space="preserve"> CARGO</t>
  </si>
  <si>
    <t xml:space="preserve">2.        ADMINISTRACION:    </t>
  </si>
  <si>
    <t>1.10        SITIO PAGINA WEB</t>
  </si>
  <si>
    <t>1.9            E-MAIL</t>
  </si>
  <si>
    <t>1.8            FAX</t>
  </si>
  <si>
    <t>1.7            TELEFONO</t>
  </si>
  <si>
    <t xml:space="preserve">1.6            DOMICILIO LEGAL </t>
  </si>
  <si>
    <t>1.5            ACTIVIDAD/ES SECUNDARIA/S SEGÚN INSCRIPCION EN EL RUC</t>
  </si>
  <si>
    <t>1.4            ACTIVIDAD PRINCIPAL SEGÚN INSCRIPCION EN EL RUC</t>
  </si>
  <si>
    <t>1.3            RUC</t>
  </si>
  <si>
    <t>1.2            ANTECEDENTES DE CONSTITUCIÓN SOCIAL Y REFORMAS ESTATUTARIAS</t>
  </si>
  <si>
    <t>1.1            NOMBRE O RAZON SOCIAL</t>
  </si>
  <si>
    <t>1.              IDENTIFICACIÓN:</t>
  </si>
  <si>
    <t>Información al:</t>
  </si>
  <si>
    <t xml:space="preserve">INFORMACION GENERAL DE LA ENTIDAD </t>
  </si>
  <si>
    <t>&lt;-- Completar Fecha en formato (DD/MM/AAA)</t>
  </si>
  <si>
    <t>Financiera CEFISA S.A.E.C.A.</t>
  </si>
  <si>
    <t>Postventa</t>
  </si>
  <si>
    <t>Honorable Camara de Senadores</t>
  </si>
  <si>
    <t>Contrato N° 09/2022</t>
  </si>
  <si>
    <t>Servicio de Mantenimiento y Reparacion de Vehiculos de la Marca Mahindra</t>
  </si>
  <si>
    <t>GOBIERNO DEPARTAMENTAL DE BOQUERON</t>
  </si>
  <si>
    <t xml:space="preserve">LPN N°03/2022 </t>
  </si>
  <si>
    <t>LPN N°03/2022 "REPARACION Y MANTENIMIENTO DE MAQUINARIAS DE LA GOBERNACION DE BOQUERON - PLURIANUAL 2022-2023"</t>
  </si>
  <si>
    <t>hasta 31/01/2024</t>
  </si>
  <si>
    <t xml:space="preserve">CONTRATO N°9079/2022 </t>
  </si>
  <si>
    <t xml:space="preserve">LPN ANDE N°1736/2022 " ADQUISICIÓN DE REPUESTOS , ACCESORIOS Y MATERIALES PARA SISTEMA Y EQUIPOS DE COMUNICACIÓN Y CONTROL </t>
  </si>
  <si>
    <t>CONTRATO N°8763/2022</t>
  </si>
  <si>
    <t xml:space="preserve">LCO N°1162/2021 ADQUISICIÓN DE INSTRUMENTAL Y HERRAMIENTAS ESPECIALES PARA SISTEMAS DE COMUNICACIÓN  Y CONTROL  </t>
  </si>
  <si>
    <t>CONTRATO 6579/2016</t>
  </si>
  <si>
    <t xml:space="preserve">LPI N°1191/2015 SUMINISTRO, INSTALACIÓN Y PUESTA EN SERVICIO DE UNA RED DE FIBRA ÓPTICA </t>
  </si>
  <si>
    <t>GARANTIA BANCARIA DE CUMPLIMIENTO DE CONTRATO</t>
  </si>
  <si>
    <t>SUMINISTRO DE CABLES DE FIBRA ÓPTICA , ELEMENTOS GPON , ACCESORIOS E INSTRUMENTOS PARA MONTAJES Y MANTENIMIENTO</t>
  </si>
  <si>
    <t xml:space="preserve">MEC </t>
  </si>
  <si>
    <t xml:space="preserve">CONTRATO N°06/2022 </t>
  </si>
  <si>
    <t xml:space="preserve">LPN N°04/2022 CONTRATACIÓN DE SERVICIOS DE INTERNET SATELITAL PARA ESTABLECIMIENTOS EDUCATIVOS DEL MEC </t>
  </si>
  <si>
    <t xml:space="preserve">GARANTIA DE ANTICIPO FINANCIERO  </t>
  </si>
  <si>
    <t>Municipalidad de Caacupe</t>
  </si>
  <si>
    <t>Contrato N° 05/2022</t>
  </si>
  <si>
    <t>Concurso de ofertas N°2/2022 Adquisisición de Tractores Agricolas</t>
  </si>
  <si>
    <t>Municipalidad de Asunción</t>
  </si>
  <si>
    <t>Municipalidad de Nueva Esperanza</t>
  </si>
  <si>
    <t>Automoviles</t>
  </si>
  <si>
    <t>Contrato N° 197/2022</t>
  </si>
  <si>
    <t>Concurso de ofertas N° 03/2022 "Adquisición de una ambulancia convencional 0KM"</t>
  </si>
  <si>
    <t>hasta 06/11/2024</t>
  </si>
  <si>
    <t>hasta 27/08/2024</t>
  </si>
  <si>
    <t>Nº Contrato: 7821/2019</t>
  </si>
  <si>
    <t>LPI: 1503/2019</t>
  </si>
  <si>
    <t>Garantía Anticipo</t>
  </si>
  <si>
    <t>EMY (EBY)</t>
  </si>
  <si>
    <t>Y-EMY-AMPLYA</t>
  </si>
  <si>
    <t>Garantia de ejecucion de contrato</t>
  </si>
  <si>
    <t>Hasta 06/10/2025</t>
  </si>
  <si>
    <t>ASEPASA SEGUROS</t>
  </si>
  <si>
    <t>EBY-KITS 2</t>
  </si>
  <si>
    <t>OC:79889</t>
  </si>
  <si>
    <t>Garantia de adjudicacion</t>
  </si>
  <si>
    <t>Hasta 22/08/2024</t>
  </si>
  <si>
    <t>Garantia de anticipo</t>
  </si>
  <si>
    <t>Luque - Capiata</t>
  </si>
  <si>
    <t>N° Contrato: 9010/2022</t>
  </si>
  <si>
    <t>LPI: 1600/2021</t>
  </si>
  <si>
    <t>Hasta 03/10/2024</t>
  </si>
  <si>
    <t>Ejecucion de contrato</t>
  </si>
  <si>
    <t>Hasta 31/10/2025</t>
  </si>
  <si>
    <t>Hasta 28/10/2025</t>
  </si>
  <si>
    <t>Terrenos (Propiedad rural 9.528 has.  Padrón Nº 1 Distrito de Itacua - Dpto. de Concepción).</t>
  </si>
  <si>
    <t>G. 96.027.526.815.-</t>
  </si>
  <si>
    <t>Pagos de impuesto a la renta y retenciones</t>
  </si>
  <si>
    <t>Ventas de bienes de uso</t>
  </si>
  <si>
    <t>Tractores Usados</t>
  </si>
  <si>
    <t>Pulverizadora Valtra</t>
  </si>
  <si>
    <t>Implementos Civemasa</t>
  </si>
  <si>
    <t>JF Máquinas Agrícolas</t>
  </si>
  <si>
    <t>Pala cargadora SDLG</t>
  </si>
  <si>
    <t>Productos terminados al 10%</t>
  </si>
  <si>
    <t>Materiales obras</t>
  </si>
  <si>
    <t>Stock combustibles y lubricantes</t>
  </si>
  <si>
    <t>MARLEW S.A. CONDUCTORES ELECTRICOS</t>
  </si>
  <si>
    <t>AGCO DO BRASIL SOLUCOES AGRICOLAS LTDA. (PM)(PIV)(UNIDADES)</t>
  </si>
  <si>
    <t>AGCO DO BRASIL SOLUCOES AGRICOLAS LTDA. (RMJ) (REPUESTOS)</t>
  </si>
  <si>
    <t>SHANDONG LINGONG CONSTRUCTION MACHINERY CO.,LTD</t>
  </si>
  <si>
    <t>VOLVO CONSTRUCTION EQUIPMENT NORTH AMERICA,LLC (REP.MAQ.V.)</t>
  </si>
  <si>
    <t>VOLVO DO BRASIL VEICULOS  LTDA. (CBU) (CAMIONES/BUSES)</t>
  </si>
  <si>
    <t xml:space="preserve">HUBBELL DO BRASIL, IND COM IMP E EXP DE EQUIPAMIENTOS </t>
  </si>
  <si>
    <t>SIEMENS S.A.</t>
  </si>
  <si>
    <t>SENAB CONCEPT</t>
  </si>
  <si>
    <t>ATRHOL - AGENCIA E TRANSPORTES HORIZONTINA Ltda.</t>
  </si>
  <si>
    <t xml:space="preserve">VOLVO TRUCKS CORPORATION </t>
  </si>
  <si>
    <t>09/01/2023</t>
  </si>
  <si>
    <t>03/02/2023</t>
  </si>
  <si>
    <t>01/05/2023</t>
  </si>
  <si>
    <t>15/11/2023</t>
  </si>
  <si>
    <t>15/12/2023</t>
  </si>
  <si>
    <t>19/04/2023</t>
  </si>
  <si>
    <t>24/03/2023</t>
  </si>
  <si>
    <t>23/06/2023</t>
  </si>
  <si>
    <t>22/09/2023</t>
  </si>
  <si>
    <t>22/12/2023</t>
  </si>
  <si>
    <t>27/01/2023</t>
  </si>
  <si>
    <t>29/09/2023</t>
  </si>
  <si>
    <t>11/01/2023</t>
  </si>
  <si>
    <t>15/01/2023</t>
  </si>
  <si>
    <t>30/01/2023</t>
  </si>
  <si>
    <t>28/02/2023</t>
  </si>
  <si>
    <t>30/03/2023</t>
  </si>
  <si>
    <t>07/04/2023</t>
  </si>
  <si>
    <t>30/04/2023</t>
  </si>
  <si>
    <t>30/05/2023</t>
  </si>
  <si>
    <t>30/06/2023</t>
  </si>
  <si>
    <t>15/07/2023</t>
  </si>
  <si>
    <t>30/07/2023</t>
  </si>
  <si>
    <t>28/08/2023</t>
  </si>
  <si>
    <t>30/08/2023</t>
  </si>
  <si>
    <t>07/10/2023</t>
  </si>
  <si>
    <t>30/10/2023</t>
  </si>
  <si>
    <t>30/11/2023</t>
  </si>
  <si>
    <t>30/12/2023</t>
  </si>
  <si>
    <t>06/01/2023</t>
  </si>
  <si>
    <t>08/01/2023</t>
  </si>
  <si>
    <t>16/01/2023</t>
  </si>
  <si>
    <t>18/01/2023</t>
  </si>
  <si>
    <t>20/01/2023</t>
  </si>
  <si>
    <t>06/02/2023</t>
  </si>
  <si>
    <t>08/02/2023</t>
  </si>
  <si>
    <t>16/02/2023</t>
  </si>
  <si>
    <t>18/02/2023</t>
  </si>
  <si>
    <t>06/03/2023</t>
  </si>
  <si>
    <t>08/03/2023</t>
  </si>
  <si>
    <t>15/03/2023</t>
  </si>
  <si>
    <t>16/03/2023</t>
  </si>
  <si>
    <t>20/03/2023</t>
  </si>
  <si>
    <t>06/04/2023</t>
  </si>
  <si>
    <t>08/04/2023</t>
  </si>
  <si>
    <t>15/04/2023</t>
  </si>
  <si>
    <t>16/04/2023</t>
  </si>
  <si>
    <t>20/04/2023</t>
  </si>
  <si>
    <t>06/05/2023</t>
  </si>
  <si>
    <t>08/05/2023</t>
  </si>
  <si>
    <t>16/05/2023</t>
  </si>
  <si>
    <t>20/05/2023</t>
  </si>
  <si>
    <t>06/06/2023</t>
  </si>
  <si>
    <t>08/06/2023</t>
  </si>
  <si>
    <t>16/06/2023</t>
  </si>
  <si>
    <t>06/07/2023</t>
  </si>
  <si>
    <t>08/07/2023</t>
  </si>
  <si>
    <t>16/07/2023</t>
  </si>
  <si>
    <t>20/07/2023</t>
  </si>
  <si>
    <t>06/08/2023</t>
  </si>
  <si>
    <t>08/08/2023</t>
  </si>
  <si>
    <t>16/08/2023</t>
  </si>
  <si>
    <t>20/08/2023</t>
  </si>
  <si>
    <t>06/09/2023</t>
  </si>
  <si>
    <t>08/09/2023</t>
  </si>
  <si>
    <t>16/09/2023</t>
  </si>
  <si>
    <t>20/09/2023</t>
  </si>
  <si>
    <t>06/10/2023</t>
  </si>
  <si>
    <t>08/10/2023</t>
  </si>
  <si>
    <t>16/10/2023</t>
  </si>
  <si>
    <t>20/10/2023</t>
  </si>
  <si>
    <t>06/11/2023</t>
  </si>
  <si>
    <t>08/11/2023</t>
  </si>
  <si>
    <t>20/11/2023</t>
  </si>
  <si>
    <t>06/12/2023</t>
  </si>
  <si>
    <t>08/12/2023</t>
  </si>
  <si>
    <t>20/12/2023</t>
  </si>
  <si>
    <t>25/12/2023</t>
  </si>
  <si>
    <t>27/03/2023</t>
  </si>
  <si>
    <t>15/05/2023</t>
  </si>
  <si>
    <t>15/06/2023</t>
  </si>
  <si>
    <t>15/08/2023</t>
  </si>
  <si>
    <t>15/09/2023</t>
  </si>
  <si>
    <t>15/10/2023</t>
  </si>
  <si>
    <t>16/11/2023</t>
  </si>
  <si>
    <t>16/12/2023</t>
  </si>
  <si>
    <t>01/03/2023</t>
  </si>
  <si>
    <t>15/01/2024</t>
  </si>
  <si>
    <t>14/02/2024</t>
  </si>
  <si>
    <t>15/03/2024</t>
  </si>
  <si>
    <t>15/04/2024</t>
  </si>
  <si>
    <t>15/05/2024</t>
  </si>
  <si>
    <t>14/06/2024</t>
  </si>
  <si>
    <t>15/07/2024</t>
  </si>
  <si>
    <t>14/08/2024</t>
  </si>
  <si>
    <t>13/09/2024</t>
  </si>
  <si>
    <t>14/10/2024</t>
  </si>
  <si>
    <t>13/11/2024</t>
  </si>
  <si>
    <t>13/12/2024</t>
  </si>
  <si>
    <t>13/01/2025</t>
  </si>
  <si>
    <t>12/02/2025</t>
  </si>
  <si>
    <t>14/03/2025</t>
  </si>
  <si>
    <t>14/04/2025</t>
  </si>
  <si>
    <t>14/05/2025</t>
  </si>
  <si>
    <t>13/06/2025</t>
  </si>
  <si>
    <t>14/07/2025</t>
  </si>
  <si>
    <t>13/08/2025</t>
  </si>
  <si>
    <t>12/09/2025</t>
  </si>
  <si>
    <t>13/10/2025</t>
  </si>
  <si>
    <t>07/11/2025</t>
  </si>
  <si>
    <t>22/03/2024</t>
  </si>
  <si>
    <t>20/09/2024</t>
  </si>
  <si>
    <t>20/12/2024</t>
  </si>
  <si>
    <t>21/03/2025</t>
  </si>
  <si>
    <t>20/06/2025</t>
  </si>
  <si>
    <t>19/09/2025</t>
  </si>
  <si>
    <t>19/12/2025</t>
  </si>
  <si>
    <t>FINANCIERA CEFISA SAECA</t>
  </si>
  <si>
    <t>02/02/2023</t>
  </si>
  <si>
    <t>02/03/2023</t>
  </si>
  <si>
    <t>02/04/2023</t>
  </si>
  <si>
    <t>02/05/2023</t>
  </si>
  <si>
    <t>30/01/2024</t>
  </si>
  <si>
    <t>29/02/2024</t>
  </si>
  <si>
    <t>30/03/2024</t>
  </si>
  <si>
    <t>30/04/2024</t>
  </si>
  <si>
    <t>30/05/2024</t>
  </si>
  <si>
    <t>30/06/2024</t>
  </si>
  <si>
    <t>30/07/2024</t>
  </si>
  <si>
    <t>31/10/2024</t>
  </si>
  <si>
    <t>30/04/2025</t>
  </si>
  <si>
    <t>06/01/2024</t>
  </si>
  <si>
    <t>08/01/2024</t>
  </si>
  <si>
    <t>20/01/2024</t>
  </si>
  <si>
    <t>06/02/2024</t>
  </si>
  <si>
    <t>08/02/2024</t>
  </si>
  <si>
    <t>20/02/2024</t>
  </si>
  <si>
    <t>06/03/2024</t>
  </si>
  <si>
    <t>08/03/2024</t>
  </si>
  <si>
    <t>20/03/2024</t>
  </si>
  <si>
    <t>06/04/2024</t>
  </si>
  <si>
    <t>08/04/2024</t>
  </si>
  <si>
    <t>20/04/2024</t>
  </si>
  <si>
    <t>06/05/2024</t>
  </si>
  <si>
    <t>08/05/2024</t>
  </si>
  <si>
    <t>20/05/2024</t>
  </si>
  <si>
    <t>06/06/2024</t>
  </si>
  <si>
    <t>08/06/2024</t>
  </si>
  <si>
    <t>20/06/2024</t>
  </si>
  <si>
    <t>06/07/2024</t>
  </si>
  <si>
    <t>08/07/2024</t>
  </si>
  <si>
    <t>20/07/2024</t>
  </si>
  <si>
    <t>06/08/2024</t>
  </si>
  <si>
    <t>20/08/2024</t>
  </si>
  <si>
    <t>06/09/2024</t>
  </si>
  <si>
    <t>06/10/2024</t>
  </si>
  <si>
    <t>20/10/2024</t>
  </si>
  <si>
    <t>06/11/2024</t>
  </si>
  <si>
    <t>20/11/2024</t>
  </si>
  <si>
    <t>06/12/2024</t>
  </si>
  <si>
    <t>06/01/2025</t>
  </si>
  <si>
    <t>20/01/2025</t>
  </si>
  <si>
    <t>06/02/2025</t>
  </si>
  <si>
    <t>20/02/2025</t>
  </si>
  <si>
    <t>06/03/2025</t>
  </si>
  <si>
    <t>20/03/2025</t>
  </si>
  <si>
    <t>06/04/2025</t>
  </si>
  <si>
    <t>20/04/2025</t>
  </si>
  <si>
    <t>20/05/2025</t>
  </si>
  <si>
    <t>20/07/2025</t>
  </si>
  <si>
    <t>20/08/2025</t>
  </si>
  <si>
    <t>20/09/2025</t>
  </si>
  <si>
    <t>20/10/2025</t>
  </si>
  <si>
    <t>20/11/2025</t>
  </si>
  <si>
    <t>20/12/2025</t>
  </si>
  <si>
    <t>20/01/2026</t>
  </si>
  <si>
    <t>20/02/2026</t>
  </si>
  <si>
    <t>20/03/2026</t>
  </si>
  <si>
    <t>20/04/2026</t>
  </si>
  <si>
    <t>16/01/2024</t>
  </si>
  <si>
    <t>15/02/2024</t>
  </si>
  <si>
    <t>16/02/2024</t>
  </si>
  <si>
    <t>16/03/2024</t>
  </si>
  <si>
    <t>16/04/2024</t>
  </si>
  <si>
    <t>15/06/2024</t>
  </si>
  <si>
    <t>16/06/2024</t>
  </si>
  <si>
    <t>15/08/2024</t>
  </si>
  <si>
    <t>16/08/2024</t>
  </si>
  <si>
    <t>15/09/2024</t>
  </si>
  <si>
    <t>16/09/2024</t>
  </si>
  <si>
    <t>15/10/2024</t>
  </si>
  <si>
    <t>16/10/2024</t>
  </si>
  <si>
    <t>15/11/2024</t>
  </si>
  <si>
    <t>16/11/2024</t>
  </si>
  <si>
    <t>15/12/2024</t>
  </si>
  <si>
    <t>16/12/2024</t>
  </si>
  <si>
    <t>15/01/2025</t>
  </si>
  <si>
    <t>16/01/2025</t>
  </si>
  <si>
    <t>15/02/2025</t>
  </si>
  <si>
    <t>16/02/2025</t>
  </si>
  <si>
    <t>15/03/2025</t>
  </si>
  <si>
    <t>16/03/2025</t>
  </si>
  <si>
    <t>15/04/2025</t>
  </si>
  <si>
    <t>16/04/2025</t>
  </si>
  <si>
    <t>15/05/2025</t>
  </si>
  <si>
    <t>16/05/2025</t>
  </si>
  <si>
    <t>15/06/2025</t>
  </si>
  <si>
    <t>16/06/2025</t>
  </si>
  <si>
    <t>15/07/2025</t>
  </si>
  <si>
    <t>16/07/2025</t>
  </si>
  <si>
    <t>15/08/2025</t>
  </si>
  <si>
    <t>16/08/2025</t>
  </si>
  <si>
    <t>15/09/2025</t>
  </si>
  <si>
    <t>16/09/2025</t>
  </si>
  <si>
    <t>15/10/2025</t>
  </si>
  <si>
    <t>16/10/2025</t>
  </si>
  <si>
    <t>15/11/2025</t>
  </si>
  <si>
    <t>16/11/2025</t>
  </si>
  <si>
    <t>15/12/2025</t>
  </si>
  <si>
    <t>16/12/2025</t>
  </si>
  <si>
    <t>15/01/2026</t>
  </si>
  <si>
    <t>16/01/2026</t>
  </si>
  <si>
    <t>15/02/2026</t>
  </si>
  <si>
    <t>16/02/2026</t>
  </si>
  <si>
    <t>15/03/2026</t>
  </si>
  <si>
    <t>16/03/2026</t>
  </si>
  <si>
    <t>15/04/2026</t>
  </si>
  <si>
    <t>16/04/2026</t>
  </si>
  <si>
    <t>16/05/2026</t>
  </si>
  <si>
    <t>28/02/2024</t>
  </si>
  <si>
    <t>28/02/2025</t>
  </si>
  <si>
    <t>30/08/2025</t>
  </si>
  <si>
    <t>Fábrica de Tableros</t>
  </si>
  <si>
    <t>Labor Taller</t>
  </si>
  <si>
    <t>80002612-8</t>
  </si>
  <si>
    <t>Avda. Artigas Nº 1945 e/Central y Altos</t>
  </si>
  <si>
    <t>rieder@rieder.com.py</t>
  </si>
  <si>
    <t>rieder.com.py</t>
  </si>
  <si>
    <t xml:space="preserve">Notas a los Estados Financieros </t>
  </si>
  <si>
    <t>1.</t>
  </si>
  <si>
    <t>El Ente.</t>
  </si>
  <si>
    <t>La Sociedad tendrá una duración de cincuenta (50) años contados a partir del día en que la modificación de los estatutos sociales sea registrada en los correspondientes Registros Públicos, pudiendo ser prorrogado su término o anticiparse su disolución por resolución de la Asamblea General de Accionistas.</t>
  </si>
  <si>
    <t>Banco Rio S.A</t>
  </si>
  <si>
    <t>Este rubro está compuesto por anticipos realizados para el envío de repuestos de la línea automotriz. Además, anticipos a los proveedores del área de Energía y Proyectos tendientes al envío posterior de los materiales y equipos necesarios en los proyectos de infraestructura.</t>
  </si>
  <si>
    <t xml:space="preserve">PRESEL SAC </t>
  </si>
  <si>
    <t>QATAR INTERNATIONAL CABLES COMPANY</t>
  </si>
  <si>
    <t>MAHINDRA AND MAHINDRA LTD</t>
  </si>
  <si>
    <t xml:space="preserve">ALCOBRA GMBH </t>
  </si>
  <si>
    <t>DEQUIPOS S.A. DE C.V.</t>
  </si>
  <si>
    <t>HMV INGENIEROS</t>
  </si>
  <si>
    <t>MALEAR ELECTRONICA EIRELI-ME</t>
  </si>
  <si>
    <t>MAHINDRA AND MAHINDRA LIMITED</t>
  </si>
  <si>
    <t>FORJASUL CANOAS SA IND METALURGICA</t>
  </si>
  <si>
    <t>MARCON MOVEIS PLANEJADOS LTDA</t>
  </si>
  <si>
    <t>INCOMISA</t>
  </si>
  <si>
    <t>HDX COMERCIO DE MAQUINAS ESPECIAIS</t>
  </si>
  <si>
    <t>PPC (Shanghai) Trading Ltd</t>
  </si>
  <si>
    <t>HTL CONSULTORA Y SERVICIOS SAS</t>
  </si>
  <si>
    <t>SPTRAFO IND E COM TRANSFORMADORES LTDA</t>
  </si>
  <si>
    <t>Eagle Engine Sales</t>
  </si>
  <si>
    <t xml:space="preserve">MONTREAL INDUSTRIA DE TAPETES LTDA </t>
  </si>
  <si>
    <t>NRwell Ltd</t>
  </si>
  <si>
    <t>TREETECH TECNOLOGIA LTDA</t>
  </si>
  <si>
    <t>CIRCONTROL S.A</t>
  </si>
  <si>
    <t>BRASTRAFO</t>
  </si>
  <si>
    <t>AJAY AUTOMOBILES</t>
  </si>
  <si>
    <t>En este rubro se exponen las facturas con cargo a nuestras representadas por los servicios de garantía brindadas a los clientes, cuyos vehículos y maquinarias se encuentran dentro de la mencionada garantía. Facturas por aportes comerciales realizadas por las representadas, anticipos a despachantes, aduanas, etc.</t>
  </si>
  <si>
    <t>AUTOMOVILES Y UTILITARIOS</t>
  </si>
  <si>
    <t>Previsión por obsolescencia</t>
  </si>
  <si>
    <t xml:space="preserve">Corresponden a gastos incurridos que se amortizan en 5 años y son: Catálogos y publicidad, Gastos de reorganización, Gastos de proy. E Inversión, Marcas, Licencia de Software y Licencia servicio internet. Además, construcciones y mejoras en predio ajeno que se amortizarán conforme plazo de contrato de arrendamiento. </t>
  </si>
  <si>
    <t>VOLVO DO BRASIL VEICULOS (SPT) (REPUESTOS - CAMIONES)</t>
  </si>
  <si>
    <t>RODO RIVA TRANSPORTES LTDA.</t>
  </si>
  <si>
    <t xml:space="preserve">15.    Letras a pagar </t>
  </si>
  <si>
    <t xml:space="preserve">VOLVO CONSTRUCTION EQUIPMENT AB </t>
  </si>
  <si>
    <t>Ingresos diferidos</t>
  </si>
  <si>
    <t>19.</t>
  </si>
  <si>
    <t>Composición de ventas netas por Unidad de Negocio</t>
  </si>
  <si>
    <t>(Expresado en miles de Guaraníes)</t>
  </si>
  <si>
    <t>MAQUINAS AGRICOLAS</t>
  </si>
  <si>
    <t>VIALES Y CONSTRUCCIONES</t>
  </si>
  <si>
    <t>POSTVENTA REPUESTOS</t>
  </si>
  <si>
    <t>PRODUCTO SIEMENS</t>
  </si>
  <si>
    <t>SERVICIO DE INTERNET</t>
  </si>
  <si>
    <t>PROYECTOS DE ENERGIA</t>
  </si>
  <si>
    <t>INGRESOS VARIOS</t>
  </si>
  <si>
    <t>TOTAL</t>
  </si>
  <si>
    <t>20. Activos gravados.</t>
  </si>
  <si>
    <t>21. Garantías otorgadas por licitaciones</t>
  </si>
  <si>
    <r>
      <t>“Rieder &amp; Compañía” Sociedad Anónima, Comercial e Industrial</t>
    </r>
    <r>
      <rPr>
        <sz val="10"/>
        <color indexed="8"/>
        <rFont val="Arial"/>
        <family val="2"/>
      </rPr>
      <t xml:space="preserve"> fue constituida por Escritura Pública pasada ante el Escribano Don Saúl Martínez Fretes, en fecha 2 de junio de 1964, habiéndose aprobado los mismos y reconocida su personería jurídica por Decreto del Poder Ejecutivo de la Nación Nº 5880 de fecha 30 de junio de 1964 e inscripto en el Registro Público de Comercio. Los estatutos vigentes de la sociedad constan en Escritura Pública N° 418 de fecha 13 de mayo de 1996, inscripta en el Registro de Personas Jurídicas y Asociaciones bajo el N° 302 de fecha 1º de julio de 1996 y en el Registro Público de Comercio bajo el N° 662 en fecha 12 de julio de 1996. Según Escritura Pública N° 88 de fecha 23 de junio de 1999, por acta de asamblea general extraordinaria N° 37 de fecha 20 de abril de 1999, fue aprobado el aumento del capital autorizado a Gs. 60.000.000.000, el cual se encuentra totalmente integrado.  Asimismo, según Escritura Pública N° 73 de fecha 23 de noviembre de 2004, por acta de asamblea general extraordinaria N° 44 de fecha 05 de noviembre de 2004, fue aprobado el aumento del capital social a Gs. 83.000.000.000, el cual se encuentra totalmente integrado. De la misma forma, a través de la mencionada escritura, se ha realizado las modificaciones de los estatutos sociales a los efectos de adecuarlo a las normas legales del Mercado de Valores, y de esa forma permitir a la empresa realizar oferta pública de valores con el fin de captar recursos financieros para capital operativo, proyectos e inversiones. Asimismo, según Escritura Pública Nº 67 de fecha 20 de mayo de 2010, por acta de asamblea general extraordinaria Nº 51 de fecha 21 de abril de 2010, fue aprobado el aumento del capital social a Gs. 125.000.000.000, el cual se encuentra totalmente integrado. Según Escritura Pública Nº 107 de fecha 11 de junio de 2013, por acta de asamblea general extraordinaria Nº 55 de fecha 30 de abril de 2013, fue aprobado el aumento del capital social a Gs. 250.000.000.000, el cual se encuentra totalmente integrado. Según Escritura Pública Nº 136 de fecha 11 de noviembre de 2016, por acta de asamblea general extraordinaria Nº 59 de fecha 27 de abril de 2016, fue aprobado el aumento del capital social a Gs. 310.000.000.000, el cual se encuentra totalmente integrado. Por Escritura Pública N° 59 de fecha 19/09/2017 fue protocolizado la fusión de Postillón S.A. como sociedad absorbida y Rieder &amp; Cía. S.A.C.I., como sociedad absorbente y eleva el capital social autorizado a G. 650.000.000.000 de los cuales G. 482.236.000.000 se encuentran integrados.   </t>
    </r>
  </si>
  <si>
    <t>En este rubro se imputan los gastos realizados por la empresa que son amortizados y son las siguientes cuentas: papelería y útiles, gastos de Bolsa, gastos publicitarios a devengar, etc.</t>
  </si>
  <si>
    <r>
      <t xml:space="preserve">El aporte se refiere a las siguientes empresas: 1) </t>
    </r>
    <r>
      <rPr>
        <b/>
        <sz val="10"/>
        <color indexed="8"/>
        <rFont val="Arial"/>
        <family val="2"/>
      </rPr>
      <t>CITSA:</t>
    </r>
    <r>
      <rPr>
        <sz val="10"/>
        <color indexed="8"/>
        <rFont val="Arial"/>
        <family val="2"/>
      </rPr>
      <t xml:space="preserve"> La empresa trabaja como subcontratista de los proyectos de energía que emprende RIEDER &amp; CIA. S.A.C.I. en las diferentes licitaciones. </t>
    </r>
  </si>
  <si>
    <r>
      <t xml:space="preserve">2) </t>
    </r>
    <r>
      <rPr>
        <b/>
        <sz val="10"/>
        <color indexed="8"/>
        <rFont val="Arial"/>
        <family val="2"/>
      </rPr>
      <t>CPC S.A.:</t>
    </r>
    <r>
      <rPr>
        <sz val="10"/>
        <color indexed="8"/>
        <rFont val="Arial"/>
        <family val="2"/>
      </rPr>
      <t xml:space="preserve"> esta empresa se dedica al rubro de telecomunicaciones</t>
    </r>
  </si>
  <si>
    <t>Saldo al 31 de diciembre de 2021</t>
  </si>
  <si>
    <t>GESTION EMPRESARIAL  ESTUDIO DE AUDITORIA Y CONSULTORIA</t>
  </si>
  <si>
    <t>REGISTRO CNV 003</t>
  </si>
  <si>
    <t>Francisco Javier Rieder Celle</t>
  </si>
  <si>
    <t>Juan Rodolfo Rieder Celle</t>
  </si>
  <si>
    <t>Carlos Enrique Rieder Celle</t>
  </si>
  <si>
    <t>Hilda Judith Rieder Celle</t>
  </si>
  <si>
    <t>Jorge Oscar Rieder Celle</t>
  </si>
  <si>
    <t>Puerto Max S.A.G.I.C.</t>
  </si>
  <si>
    <t>Oscar Ricardo Forster</t>
  </si>
  <si>
    <t>Hans Herman Gehre Hansens</t>
  </si>
  <si>
    <t>Gertrudis Bendlin Vda. de Wagner</t>
  </si>
  <si>
    <t>Ajuste VPP</t>
  </si>
  <si>
    <r>
      <t>“Rieder &amp; Compañía” Sociedad Anónima, Comercial e Industrial</t>
    </r>
    <r>
      <rPr>
        <sz val="8"/>
        <color indexed="8"/>
        <rFont val="Arial"/>
        <family val="2"/>
      </rPr>
      <t xml:space="preserve"> fue constituida por Escritura Pública pasada ante el Escribano Don Saúl Martínez Fretes, en fecha 2 de junio de 1964, habiéndose aprobado los mismos y reconocida su personería jurídica por Decreto del Poder Ejecutivo de la Nación Nº 5880 de fecha 30 de junio de 1964 e inscripto en el Registro Público de Comercio. Los estatutos vigentes de la sociedad constan en Escritura Pública N° 418 de fecha 13 de mayo de 1996, inscripta en el Registro de Personas Jurídicas y Asociaciones bajo el N° 302 de fecha 1º de julio de 1996 y en el Registro Público de Comercio bajo el N° 662 en fecha 12 de julio de 1996. Según Escritura Pública N° 88 de fecha 23 de junio de 1999, por acta de asamblea general extraordinaria N° 37 de fecha 20 de abril de 1999, fue aprobado el aumento del capital autorizado a Gs. 60.000.000.000, el cual se encuentra totalmente integrado.  Asimismo, según Escritura Pública N° 73 de fecha 23 de noviembre de 2004, por acta de asamblea general extraordinaria N° 44 de fecha 05 de noviembre de 2004, fue aprobado el aumento del capital social a Gs. 83.000.000.000, el cual se encuentra totalmente integrado. De la misma forma, a través de la mencionada escritura, se ha realizado las modificaciones de los estatutos sociales a los efectos de adecuarlo a las normas legales del Mercado de Valores, y de esa forma permitir a la empresa realizar oferta pública de valores con el fin de captar recursos financieros para capital operativo, proyectos e inversiones. Asimismo, según Escritura Pública Nº 67 de fecha 20 de mayo de 2010, por acta de asamblea general extraordinaria Nº 51 de fecha 21 de abril de 2010, fue aprobado el aumento del capital social a Gs. 125.000.000.000, el cual se encuentra totalmente integrado. Según Escritura Pública Nº 107 de fecha 11 de junio de 2013, por acta de asamblea general extraordinaria Nº 55 de fecha 30 de abril de 2013, fue aprobado el aumento del capital social a Gs. 250.000.000.000, el cual se encuentra totalmente integrado. Según Escritura Pública Nº 136 de fecha 11 de noviembre de 2016, por acta de asamblea general extraordinaria Nº 59 de fecha 27 de abril de 2016, fue aprobado el aumento del capital social a Gs. 310.000.000.000, el cual se encuentra totalmente integrado. Por Escritura Pública N° 59 de fecha 19/09/2017 fue protocolizado la fusión de Postillón S.A. como sociedad absorbida y Rieder &amp; Cía. S.A.C.I., como sociedad absorbente y eleva el capital social autorizado a G. 650.000.000.000 de los cuales G. 482.236.000.000 se encuentran integrados. </t>
    </r>
  </si>
  <si>
    <t>Comercio al por menor de vehículos automotores nuevos</t>
  </si>
  <si>
    <t>Fabricación de otros equipos eléctricos n.c.p.</t>
  </si>
  <si>
    <t>Construcción de proyectos de servicios públicos</t>
  </si>
  <si>
    <t>Mantenimiento y reparación mecánica de vehículos</t>
  </si>
  <si>
    <t>Comercio de partes, piezas y accesorios nuevos y usados para vehículos automotores</t>
  </si>
  <si>
    <t>Director Vicepresidente</t>
  </si>
  <si>
    <t>Director Titular</t>
  </si>
  <si>
    <t>Apoderado</t>
  </si>
  <si>
    <t>Síndico Titular</t>
  </si>
  <si>
    <t>Rieder Celle</t>
  </si>
  <si>
    <t>Barrios de Leguizamon</t>
  </si>
  <si>
    <t>Thiede Friesen</t>
  </si>
  <si>
    <t>Maldonado Díaz</t>
  </si>
  <si>
    <t>Juan Rodolfo</t>
  </si>
  <si>
    <t>Francisco Javier</t>
  </si>
  <si>
    <t>Carlos Enrique</t>
  </si>
  <si>
    <t>Jorge Oscar</t>
  </si>
  <si>
    <t>Hilda Judith</t>
  </si>
  <si>
    <t>Gerd Hellmuth</t>
  </si>
  <si>
    <t>Salvador Ramón</t>
  </si>
  <si>
    <t>Lucia Elizabeth</t>
  </si>
  <si>
    <t xml:space="preserve">La empresa constituye previsiones para deudores de dudoso cobro a los efectos de regularizar aquellos créditos que, a entender de la Dirección, presentan riesgos de su total recuperación. La politica implementada es la previsión de aquellos creditos que hubieran transcurrido treinta y seis meses a partir del momento en que se hicieron exigibles, sin haber sido percibidos. </t>
  </si>
  <si>
    <t>Hipotecaria</t>
  </si>
  <si>
    <t>14/1/2024</t>
  </si>
  <si>
    <t>13/2/2024</t>
  </si>
  <si>
    <t>14/3/2024</t>
  </si>
  <si>
    <t>13/4/2024</t>
  </si>
  <si>
    <t>13/5/2024</t>
  </si>
  <si>
    <t>12/6/2024</t>
  </si>
  <si>
    <t>12/7/2024</t>
  </si>
  <si>
    <t>11/8/2024</t>
  </si>
  <si>
    <t>10/9/2024</t>
  </si>
  <si>
    <t>10/10/2024</t>
  </si>
  <si>
    <t>9/11/2024</t>
  </si>
  <si>
    <t>9/12/2024</t>
  </si>
  <si>
    <t>17/11/2023</t>
  </si>
  <si>
    <t>17/12/2023</t>
  </si>
  <si>
    <t>16/1/2024</t>
  </si>
  <si>
    <t>15/2/2024</t>
  </si>
  <si>
    <t>16/3/2024</t>
  </si>
  <si>
    <t>15/4/2024</t>
  </si>
  <si>
    <t>15/5/2024</t>
  </si>
  <si>
    <t>14/6/2024</t>
  </si>
  <si>
    <t>14/7/2024</t>
  </si>
  <si>
    <t>13/8/2024</t>
  </si>
  <si>
    <t>12/9/2024</t>
  </si>
  <si>
    <t>11/11/2024</t>
  </si>
  <si>
    <t>11/12/2024</t>
  </si>
  <si>
    <t>12/12/2024</t>
  </si>
  <si>
    <t>22/2/2024</t>
  </si>
  <si>
    <t>4/12/2023</t>
  </si>
  <si>
    <t>3/3/2024</t>
  </si>
  <si>
    <t>1/6/2024</t>
  </si>
  <si>
    <t>30/8/2024</t>
  </si>
  <si>
    <t>15/1/2024</t>
  </si>
  <si>
    <t>14/2/2024</t>
  </si>
  <si>
    <t>15/3/2024</t>
  </si>
  <si>
    <t>15/7/2024</t>
  </si>
  <si>
    <t>14/8/2024</t>
  </si>
  <si>
    <t>13/9/2024</t>
  </si>
  <si>
    <t>22/3/2024</t>
  </si>
  <si>
    <t>21/6/2024</t>
  </si>
  <si>
    <t>20/9/2024</t>
  </si>
  <si>
    <t>26/2/2024</t>
  </si>
  <si>
    <t>29/1/2024</t>
  </si>
  <si>
    <t>22/1/2024</t>
  </si>
  <si>
    <t>5/2/2024</t>
  </si>
  <si>
    <t>Warrant</t>
  </si>
  <si>
    <t>1/11/2024</t>
  </si>
  <si>
    <t>1/12/2024</t>
  </si>
  <si>
    <t>SUDAMERIS BANK  S.A.E.C.A.</t>
  </si>
  <si>
    <t>9/2/2024</t>
  </si>
  <si>
    <t>28/3/2024</t>
  </si>
  <si>
    <t>11/4/2024</t>
  </si>
  <si>
    <t>28/4/2024</t>
  </si>
  <si>
    <t>16/5/2024</t>
  </si>
  <si>
    <t>4/6/2024</t>
  </si>
  <si>
    <t>28/6/2024</t>
  </si>
  <si>
    <t>18/1/2024</t>
  </si>
  <si>
    <t>16/7/2024</t>
  </si>
  <si>
    <t>26/6/2024</t>
  </si>
  <si>
    <t>FINANCIERA FINEXPAR SOCIEDAD ANONIMA EMISORA DE CAPITAL ABIE</t>
  </si>
  <si>
    <t>20/1/2024</t>
  </si>
  <si>
    <t>20/2/2024</t>
  </si>
  <si>
    <t>20/3/2024</t>
  </si>
  <si>
    <t>20/4/2024</t>
  </si>
  <si>
    <t>30/4/2024</t>
  </si>
  <si>
    <t>20/5/2024</t>
  </si>
  <si>
    <t>30/5/2024</t>
  </si>
  <si>
    <t>20/6/2024</t>
  </si>
  <si>
    <t>20/7/2024</t>
  </si>
  <si>
    <t>20/8/2024</t>
  </si>
  <si>
    <t>30/10/2024</t>
  </si>
  <si>
    <t>30/11/2024</t>
  </si>
  <si>
    <t>8/12/2023</t>
  </si>
  <si>
    <t>6/1/2024</t>
  </si>
  <si>
    <t>8/1/2024</t>
  </si>
  <si>
    <t>6/2/2024</t>
  </si>
  <si>
    <t>8/2/2024</t>
  </si>
  <si>
    <t>6/3/2024</t>
  </si>
  <si>
    <t>8/3/2024</t>
  </si>
  <si>
    <t>6/4/2024</t>
  </si>
  <si>
    <t>8/4/2024</t>
  </si>
  <si>
    <t>6/5/2024</t>
  </si>
  <si>
    <t>8/5/2024</t>
  </si>
  <si>
    <t>6/6/2024</t>
  </si>
  <si>
    <t>8/6/2024</t>
  </si>
  <si>
    <t>6/7/2024</t>
  </si>
  <si>
    <t>8/7/2024</t>
  </si>
  <si>
    <t>6/8/2024</t>
  </si>
  <si>
    <t>8/8/2024</t>
  </si>
  <si>
    <t>6/9/2024</t>
  </si>
  <si>
    <t>8/9/2024</t>
  </si>
  <si>
    <t>6/10/2024</t>
  </si>
  <si>
    <t>8/10/2024</t>
  </si>
  <si>
    <t>6/11/2024</t>
  </si>
  <si>
    <t>8/11/2024</t>
  </si>
  <si>
    <t>6/12/2024</t>
  </si>
  <si>
    <t>8/12/2024</t>
  </si>
  <si>
    <t>18/12/2023</t>
  </si>
  <si>
    <t>Fideicomiso</t>
  </si>
  <si>
    <t>18/2/2024</t>
  </si>
  <si>
    <t>18/3/2024</t>
  </si>
  <si>
    <t>18/4/2024</t>
  </si>
  <si>
    <t>18/5/2024</t>
  </si>
  <si>
    <t>18/6/2024</t>
  </si>
  <si>
    <t>18/7/2024</t>
  </si>
  <si>
    <t>18/8/2024</t>
  </si>
  <si>
    <t>18/9/2024</t>
  </si>
  <si>
    <t>18/10/2024</t>
  </si>
  <si>
    <t>18/11/2024</t>
  </si>
  <si>
    <t>18/12/2024</t>
  </si>
  <si>
    <t>30/1/2024</t>
  </si>
  <si>
    <t>29/2/2024</t>
  </si>
  <si>
    <t>30/3/2024</t>
  </si>
  <si>
    <t>30/6/2024</t>
  </si>
  <si>
    <t>30/7/2024</t>
  </si>
  <si>
    <t>16/2/2024</t>
  </si>
  <si>
    <t>16/4/2024</t>
  </si>
  <si>
    <t>15/6/2024</t>
  </si>
  <si>
    <t>16/6/2024</t>
  </si>
  <si>
    <t>15/8/2024</t>
  </si>
  <si>
    <t>16/8/2024</t>
  </si>
  <si>
    <t>15/9/2024</t>
  </si>
  <si>
    <t>16/9/2024</t>
  </si>
  <si>
    <t>28/2/2024</t>
  </si>
  <si>
    <t>30/12/2024</t>
  </si>
  <si>
    <t>10/12/2023</t>
  </si>
  <si>
    <t>28/12/2023</t>
  </si>
  <si>
    <t>10/1/2024</t>
  </si>
  <si>
    <t>28/1/2024</t>
  </si>
  <si>
    <t>10/2/2024</t>
  </si>
  <si>
    <t>10/3/2024</t>
  </si>
  <si>
    <t>31/3/2024</t>
  </si>
  <si>
    <t>5/4/2024</t>
  </si>
  <si>
    <t>10/4/2024</t>
  </si>
  <si>
    <t>10/5/2024</t>
  </si>
  <si>
    <t>28/5/2024</t>
  </si>
  <si>
    <t>10/6/2024</t>
  </si>
  <si>
    <t>10/7/2024</t>
  </si>
  <si>
    <t>28/7/2024</t>
  </si>
  <si>
    <t>10/8/2024</t>
  </si>
  <si>
    <t>28/8/2024</t>
  </si>
  <si>
    <t>28/9/2024</t>
  </si>
  <si>
    <t>30/9/2024</t>
  </si>
  <si>
    <t>5/10/2024</t>
  </si>
  <si>
    <t>28/10/2024</t>
  </si>
  <si>
    <t>10/11/2024</t>
  </si>
  <si>
    <t>10/12/2024</t>
  </si>
  <si>
    <t>28/12/2024</t>
  </si>
  <si>
    <t>31/1/2024</t>
  </si>
  <si>
    <t>31/5/2024</t>
  </si>
  <si>
    <t>31/7/2024</t>
  </si>
  <si>
    <t>31/8/2024</t>
  </si>
  <si>
    <t>19/12/2023</t>
  </si>
  <si>
    <t>19/1/2024</t>
  </si>
  <si>
    <t>19/2/2024</t>
  </si>
  <si>
    <t>19/3/2024</t>
  </si>
  <si>
    <t>19/4/2024</t>
  </si>
  <si>
    <t>19/5/2024</t>
  </si>
  <si>
    <t>19/6/2024</t>
  </si>
  <si>
    <t>19/7/2024</t>
  </si>
  <si>
    <t>19/8/2024</t>
  </si>
  <si>
    <t>19/9/2024</t>
  </si>
  <si>
    <t>19/10/2024</t>
  </si>
  <si>
    <t>19/11/2024</t>
  </si>
  <si>
    <t>19/12/2024</t>
  </si>
  <si>
    <t>TU FINANCIERA S.A.E.C.A.</t>
  </si>
  <si>
    <t>17/1/2024</t>
  </si>
  <si>
    <t>17/4/2024</t>
  </si>
  <si>
    <t>17/5/2024</t>
  </si>
  <si>
    <t>17/6/2024</t>
  </si>
  <si>
    <t>17/7/2024</t>
  </si>
  <si>
    <t>17/9/2024</t>
  </si>
  <si>
    <t>17/10/2024</t>
  </si>
  <si>
    <t>17/12/2024</t>
  </si>
  <si>
    <t>1/4/2024</t>
  </si>
  <si>
    <t>8/1/2025</t>
  </si>
  <si>
    <t>7/2/2025</t>
  </si>
  <si>
    <t>9/3/2025</t>
  </si>
  <si>
    <t>8/4/2025</t>
  </si>
  <si>
    <t>8/5/2025</t>
  </si>
  <si>
    <t>7/6/2025</t>
  </si>
  <si>
    <t>7/7/2025</t>
  </si>
  <si>
    <t>6/8/2025</t>
  </si>
  <si>
    <t>5/9/2025</t>
  </si>
  <si>
    <t>5/10/2025</t>
  </si>
  <si>
    <t>4/11/2025</t>
  </si>
  <si>
    <t>4/12/2025</t>
  </si>
  <si>
    <t>3/1/2026</t>
  </si>
  <si>
    <t>2/2/2026</t>
  </si>
  <si>
    <t>4/3/2026</t>
  </si>
  <si>
    <t>3/4/2026</t>
  </si>
  <si>
    <t>3/5/2026</t>
  </si>
  <si>
    <t>2/6/2026</t>
  </si>
  <si>
    <t>2/7/2026</t>
  </si>
  <si>
    <t>1/8/2026</t>
  </si>
  <si>
    <t>31/8/2026</t>
  </si>
  <si>
    <t>30/9/2026</t>
  </si>
  <si>
    <t>30/10/2026</t>
  </si>
  <si>
    <t>29/11/2026</t>
  </si>
  <si>
    <t>29/12/2026</t>
  </si>
  <si>
    <t>28/1/2027</t>
  </si>
  <si>
    <t>27/2/2027</t>
  </si>
  <si>
    <t>29/3/2027</t>
  </si>
  <si>
    <t>28/4/2027</t>
  </si>
  <si>
    <t>28/5/2027</t>
  </si>
  <si>
    <t>27/6/2027</t>
  </si>
  <si>
    <t>27/7/2027</t>
  </si>
  <si>
    <t>26/8/2027</t>
  </si>
  <si>
    <t>25/9/2027</t>
  </si>
  <si>
    <t>25/10/2027</t>
  </si>
  <si>
    <t>24/11/2027</t>
  </si>
  <si>
    <t>24/12/2027</t>
  </si>
  <si>
    <t>23/1/2028</t>
  </si>
  <si>
    <t>22/2/2028</t>
  </si>
  <si>
    <t>23/3/2028</t>
  </si>
  <si>
    <t>22/4/2028</t>
  </si>
  <si>
    <t>22/5/2028</t>
  </si>
  <si>
    <t>21/6/2028</t>
  </si>
  <si>
    <t>21/7/2028</t>
  </si>
  <si>
    <t>20/8/2028</t>
  </si>
  <si>
    <t>19/9/2028</t>
  </si>
  <si>
    <t>19/10/2028</t>
  </si>
  <si>
    <t>18/11/2028</t>
  </si>
  <si>
    <t>18/12/2028</t>
  </si>
  <si>
    <t>17/1/2029</t>
  </si>
  <si>
    <t>16/2/2029</t>
  </si>
  <si>
    <t>18/3/2029</t>
  </si>
  <si>
    <t>17/4/2029</t>
  </si>
  <si>
    <t>17/5/2029</t>
  </si>
  <si>
    <t>16/6/2029</t>
  </si>
  <si>
    <t>16/7/2029</t>
  </si>
  <si>
    <t>15/8/2029</t>
  </si>
  <si>
    <t>14/9/2029</t>
  </si>
  <si>
    <t>14/10/2029</t>
  </si>
  <si>
    <t>13/11/2029</t>
  </si>
  <si>
    <t>13/12/2029</t>
  </si>
  <si>
    <t>12/1/2030</t>
  </si>
  <si>
    <t>11/2/2030</t>
  </si>
  <si>
    <t>13/3/2030</t>
  </si>
  <si>
    <t>12/4/2030</t>
  </si>
  <si>
    <t>12/5/2030</t>
  </si>
  <si>
    <t>11/6/2030</t>
  </si>
  <si>
    <t>11/7/2030</t>
  </si>
  <si>
    <t>10/8/2030</t>
  </si>
  <si>
    <t>9/9/2030</t>
  </si>
  <si>
    <t>9/10/2030</t>
  </si>
  <si>
    <t>8/11/2030</t>
  </si>
  <si>
    <t>8/12/2030</t>
  </si>
  <si>
    <t>7/1/2031</t>
  </si>
  <si>
    <t>6/2/2031</t>
  </si>
  <si>
    <t>8/3/2031</t>
  </si>
  <si>
    <t>7/4/2031</t>
  </si>
  <si>
    <t>7/5/2031</t>
  </si>
  <si>
    <t>6/6/2031</t>
  </si>
  <si>
    <t>6/7/2031</t>
  </si>
  <si>
    <t>5/8/2031</t>
  </si>
  <si>
    <t>4/9/2031</t>
  </si>
  <si>
    <t>4/10/2031</t>
  </si>
  <si>
    <t>3/11/2031</t>
  </si>
  <si>
    <t>3/12/2031</t>
  </si>
  <si>
    <t>2/1/2032</t>
  </si>
  <si>
    <t>1/2/2032</t>
  </si>
  <si>
    <t>2/3/2032</t>
  </si>
  <si>
    <t>1/4/2032</t>
  </si>
  <si>
    <t>1/5/2032</t>
  </si>
  <si>
    <t>31/5/2032</t>
  </si>
  <si>
    <t>30/6/2032</t>
  </si>
  <si>
    <t>30/7/2032</t>
  </si>
  <si>
    <t>29/8/2032</t>
  </si>
  <si>
    <t>28/9/2032</t>
  </si>
  <si>
    <t>28/10/2032</t>
  </si>
  <si>
    <t>27/11/2032</t>
  </si>
  <si>
    <t>31/12/2032</t>
  </si>
  <si>
    <t>10/1/2025</t>
  </si>
  <si>
    <t>9/2/2025</t>
  </si>
  <si>
    <t>11/3/2025</t>
  </si>
  <si>
    <t>10/4/2025</t>
  </si>
  <si>
    <t>10/5/2025</t>
  </si>
  <si>
    <t>9/6/2025</t>
  </si>
  <si>
    <t>9/7/2025</t>
  </si>
  <si>
    <t>8/8/2025</t>
  </si>
  <si>
    <t>7/9/2025</t>
  </si>
  <si>
    <t>7/10/2025</t>
  </si>
  <si>
    <t>6/11/2025</t>
  </si>
  <si>
    <t>6/12/2025</t>
  </si>
  <si>
    <t>5/1/2026</t>
  </si>
  <si>
    <t>4/2/2026</t>
  </si>
  <si>
    <t>6/3/2026</t>
  </si>
  <si>
    <t>5/4/2026</t>
  </si>
  <si>
    <t>5/5/2026</t>
  </si>
  <si>
    <t>4/6/2026</t>
  </si>
  <si>
    <t>4/7/2026</t>
  </si>
  <si>
    <t>3/8/2026</t>
  </si>
  <si>
    <t>2/9/2026</t>
  </si>
  <si>
    <t>2/10/2026</t>
  </si>
  <si>
    <t>1/11/2026</t>
  </si>
  <si>
    <t>1/12/2026</t>
  </si>
  <si>
    <t>31/12/2026</t>
  </si>
  <si>
    <t>30/1/2027</t>
  </si>
  <si>
    <t>1/3/2027</t>
  </si>
  <si>
    <t>31/3/2027</t>
  </si>
  <si>
    <t>30/4/2027</t>
  </si>
  <si>
    <t>30/5/2027</t>
  </si>
  <si>
    <t>29/6/2027</t>
  </si>
  <si>
    <t>29/7/2027</t>
  </si>
  <si>
    <t>28/8/2027</t>
  </si>
  <si>
    <t>27/9/2027</t>
  </si>
  <si>
    <t>27/10/2027</t>
  </si>
  <si>
    <t>26/11/2027</t>
  </si>
  <si>
    <t>26/12/2027</t>
  </si>
  <si>
    <t>25/1/2028</t>
  </si>
  <si>
    <t>24/2/2028</t>
  </si>
  <si>
    <t>25/3/2028</t>
  </si>
  <si>
    <t>24/4/2028</t>
  </si>
  <si>
    <t>24/5/2028</t>
  </si>
  <si>
    <t>23/6/2028</t>
  </si>
  <si>
    <t>23/7/2028</t>
  </si>
  <si>
    <t>22/8/2028</t>
  </si>
  <si>
    <t>21/9/2028</t>
  </si>
  <si>
    <t>21/10/2028</t>
  </si>
  <si>
    <t>20/11/2028</t>
  </si>
  <si>
    <t>20/12/2028</t>
  </si>
  <si>
    <t>19/1/2029</t>
  </si>
  <si>
    <t>18/2/2029</t>
  </si>
  <si>
    <t>20/3/2029</t>
  </si>
  <si>
    <t>19/4/2029</t>
  </si>
  <si>
    <t>19/5/2029</t>
  </si>
  <si>
    <t>18/6/2029</t>
  </si>
  <si>
    <t>18/7/2029</t>
  </si>
  <si>
    <t>17/8/2029</t>
  </si>
  <si>
    <t>16/9/2029</t>
  </si>
  <si>
    <t>16/10/2029</t>
  </si>
  <si>
    <t>15/11/2029</t>
  </si>
  <si>
    <t>15/12/2029</t>
  </si>
  <si>
    <t>14/1/2030</t>
  </si>
  <si>
    <t>13/2/2030</t>
  </si>
  <si>
    <t>15/3/2030</t>
  </si>
  <si>
    <t>14/4/2030</t>
  </si>
  <si>
    <t>14/5/2030</t>
  </si>
  <si>
    <t>13/6/2030</t>
  </si>
  <si>
    <t>13/7/2030</t>
  </si>
  <si>
    <t>12/8/2030</t>
  </si>
  <si>
    <t>11/9/2030</t>
  </si>
  <si>
    <t>11/10/2030</t>
  </si>
  <si>
    <t>10/11/2030</t>
  </si>
  <si>
    <t>10/12/2030</t>
  </si>
  <si>
    <t>9/1/2031</t>
  </si>
  <si>
    <t>8/2/2031</t>
  </si>
  <si>
    <t>10/3/2031</t>
  </si>
  <si>
    <t>9/4/2031</t>
  </si>
  <si>
    <t>9/5/2031</t>
  </si>
  <si>
    <t>8/6/2031</t>
  </si>
  <si>
    <t>8/7/2031</t>
  </si>
  <si>
    <t>7/8/2031</t>
  </si>
  <si>
    <t>6/9/2031</t>
  </si>
  <si>
    <t>6/10/2031</t>
  </si>
  <si>
    <t>5/11/2031</t>
  </si>
  <si>
    <t>5/12/2031</t>
  </si>
  <si>
    <t>4/1/2032</t>
  </si>
  <si>
    <t>3/2/2032</t>
  </si>
  <si>
    <t>4/3/2032</t>
  </si>
  <si>
    <t>3/4/2032</t>
  </si>
  <si>
    <t>3/5/2032</t>
  </si>
  <si>
    <t>2/6/2032</t>
  </si>
  <si>
    <t>2/7/2032</t>
  </si>
  <si>
    <t>1/8/2032</t>
  </si>
  <si>
    <t>31/8/2032</t>
  </si>
  <si>
    <t>30/9/2032</t>
  </si>
  <si>
    <t>30/10/2032</t>
  </si>
  <si>
    <t>29/11/2032</t>
  </si>
  <si>
    <t>26/2/2025</t>
  </si>
  <si>
    <t>27/5/2025</t>
  </si>
  <si>
    <t>25/8/2025</t>
  </si>
  <si>
    <t>21/2/2026</t>
  </si>
  <si>
    <t>22/5/2026</t>
  </si>
  <si>
    <t>20/8/2026</t>
  </si>
  <si>
    <t>16/2/2027</t>
  </si>
  <si>
    <t>17/5/2027</t>
  </si>
  <si>
    <t>15/8/2027</t>
  </si>
  <si>
    <t>11/2/2028</t>
  </si>
  <si>
    <t>11/5/2028</t>
  </si>
  <si>
    <t>9/8/2028</t>
  </si>
  <si>
    <t>7/11/2028</t>
  </si>
  <si>
    <t>5/2/2029</t>
  </si>
  <si>
    <t>6/5/2029</t>
  </si>
  <si>
    <t>4/8/2029</t>
  </si>
  <si>
    <t>2/11/2029</t>
  </si>
  <si>
    <t>31/1/2030</t>
  </si>
  <si>
    <t>13/1/2025</t>
  </si>
  <si>
    <t>12/2/2025</t>
  </si>
  <si>
    <t>14/3/2025</t>
  </si>
  <si>
    <t>14/4/2025</t>
  </si>
  <si>
    <t>14/5/2025</t>
  </si>
  <si>
    <t>13/6/2025</t>
  </si>
  <si>
    <t>14/7/2025</t>
  </si>
  <si>
    <t>13/8/2025</t>
  </si>
  <si>
    <t>12/9/2025</t>
  </si>
  <si>
    <t>7/11/2025</t>
  </si>
  <si>
    <t>21/3/2025</t>
  </si>
  <si>
    <t>20/6/2025</t>
  </si>
  <si>
    <t>19/9/2025</t>
  </si>
  <si>
    <t>2/1/2025</t>
  </si>
  <si>
    <t>3/2/2025</t>
  </si>
  <si>
    <t>5/3/2025</t>
  </si>
  <si>
    <t>4/4/2025</t>
  </si>
  <si>
    <t>5/5/2025</t>
  </si>
  <si>
    <t>4/6/2025</t>
  </si>
  <si>
    <t>4/7/2025</t>
  </si>
  <si>
    <t>4/8/2025</t>
  </si>
  <si>
    <t>3/9/2025</t>
  </si>
  <si>
    <t>3/10/2025</t>
  </si>
  <si>
    <t>3/11/2025</t>
  </si>
  <si>
    <t>3/12/2025</t>
  </si>
  <si>
    <t>2/1/2026</t>
  </si>
  <si>
    <t>4/5/2026</t>
  </si>
  <si>
    <t>3/6/2026</t>
  </si>
  <si>
    <t>3/7/2026</t>
  </si>
  <si>
    <t>20/1/2025</t>
  </si>
  <si>
    <t>20/2/2025</t>
  </si>
  <si>
    <t>20/3/2025</t>
  </si>
  <si>
    <t>20/4/2025</t>
  </si>
  <si>
    <t>30/4/2025</t>
  </si>
  <si>
    <t>30/5/2025</t>
  </si>
  <si>
    <t>30/10/2025</t>
  </si>
  <si>
    <t>30/11/2025</t>
  </si>
  <si>
    <t>30/5/2026</t>
  </si>
  <si>
    <t>30/11/2026</t>
  </si>
  <si>
    <t>30/11/2027</t>
  </si>
  <si>
    <t>6/2/2025</t>
  </si>
  <si>
    <t>8/2/2025</t>
  </si>
  <si>
    <t>6/3/2025</t>
  </si>
  <si>
    <t>8/3/2025</t>
  </si>
  <si>
    <t>6/4/2025</t>
  </si>
  <si>
    <t>6/5/2025</t>
  </si>
  <si>
    <t>6/6/2025</t>
  </si>
  <si>
    <t>8/6/2025</t>
  </si>
  <si>
    <t>6/7/2025</t>
  </si>
  <si>
    <t>8/7/2025</t>
  </si>
  <si>
    <t>6/9/2025</t>
  </si>
  <si>
    <t>8/9/2025</t>
  </si>
  <si>
    <t>6/10/2025</t>
  </si>
  <si>
    <t>8/10/2025</t>
  </si>
  <si>
    <t>8/11/2025</t>
  </si>
  <si>
    <t>8/12/2025</t>
  </si>
  <si>
    <t>6/1/2026</t>
  </si>
  <si>
    <t>8/1/2026</t>
  </si>
  <si>
    <t>6/2/2026</t>
  </si>
  <si>
    <t>8/2/2026</t>
  </si>
  <si>
    <t>8/3/2026</t>
  </si>
  <si>
    <t>6/4/2026</t>
  </si>
  <si>
    <t>8/4/2026</t>
  </si>
  <si>
    <t>6/5/2026</t>
  </si>
  <si>
    <t>8/5/2026</t>
  </si>
  <si>
    <t>6/6/2026</t>
  </si>
  <si>
    <t>8/6/2026</t>
  </si>
  <si>
    <t>6/7/2026</t>
  </si>
  <si>
    <t>8/7/2026</t>
  </si>
  <si>
    <t>6/8/2026</t>
  </si>
  <si>
    <t>8/8/2026</t>
  </si>
  <si>
    <t>6/9/2026</t>
  </si>
  <si>
    <t>6/10/2026</t>
  </si>
  <si>
    <t>6/11/2026</t>
  </si>
  <si>
    <t>6/12/2026</t>
  </si>
  <si>
    <t>6/1/2027</t>
  </si>
  <si>
    <t>6/2/2027</t>
  </si>
  <si>
    <t>6/3/2027</t>
  </si>
  <si>
    <t>6/4/2027</t>
  </si>
  <si>
    <t>6/5/2027</t>
  </si>
  <si>
    <t>6/6/2027</t>
  </si>
  <si>
    <t>6/7/2027</t>
  </si>
  <si>
    <t>6/8/2027</t>
  </si>
  <si>
    <t>18/1/2025</t>
  </si>
  <si>
    <t>18/2/2025</t>
  </si>
  <si>
    <t>18/3/2025</t>
  </si>
  <si>
    <t>18/4/2025</t>
  </si>
  <si>
    <t>18/5/2025</t>
  </si>
  <si>
    <t>18/6/2025</t>
  </si>
  <si>
    <t>18/7/2025</t>
  </si>
  <si>
    <t>18/8/2025</t>
  </si>
  <si>
    <t>18/9/2025</t>
  </si>
  <si>
    <t>18/10/2025</t>
  </si>
  <si>
    <t>18/11/2025</t>
  </si>
  <si>
    <t>18/12/2025</t>
  </si>
  <si>
    <t>18/1/2026</t>
  </si>
  <si>
    <t>18/2/2026</t>
  </si>
  <si>
    <t>18/3/2026</t>
  </si>
  <si>
    <t>18/4/2026</t>
  </si>
  <si>
    <t>18/5/2026</t>
  </si>
  <si>
    <t>18/6/2026</t>
  </si>
  <si>
    <t>18/7/2026</t>
  </si>
  <si>
    <t>18/8/2026</t>
  </si>
  <si>
    <t>18/9/2026</t>
  </si>
  <si>
    <t>18/10/2026</t>
  </si>
  <si>
    <t>18/12/2026</t>
  </si>
  <si>
    <t>18/1/2027</t>
  </si>
  <si>
    <t>18/2/2027</t>
  </si>
  <si>
    <t>18/3/2027</t>
  </si>
  <si>
    <t>18/4/2027</t>
  </si>
  <si>
    <t>18/5/2027</t>
  </si>
  <si>
    <t>18/6/2027</t>
  </si>
  <si>
    <t>18/7/2027</t>
  </si>
  <si>
    <t>18/8/2027</t>
  </si>
  <si>
    <t>18/9/2027</t>
  </si>
  <si>
    <t>18/10/2027</t>
  </si>
  <si>
    <t>18/11/2027</t>
  </si>
  <si>
    <t>18/12/2027</t>
  </si>
  <si>
    <t>18/1/2028</t>
  </si>
  <si>
    <t>18/2/2028</t>
  </si>
  <si>
    <t>18/3/2028</t>
  </si>
  <si>
    <t>18/4/2028</t>
  </si>
  <si>
    <t>18/5/2028</t>
  </si>
  <si>
    <t>18/6/2028</t>
  </si>
  <si>
    <t>18/7/2028</t>
  </si>
  <si>
    <t>18/8/2028</t>
  </si>
  <si>
    <t>18/9/2028</t>
  </si>
  <si>
    <t>18/10/2028</t>
  </si>
  <si>
    <t>18/1/2029</t>
  </si>
  <si>
    <t>18/4/2029</t>
  </si>
  <si>
    <t>18/5/2029</t>
  </si>
  <si>
    <t>18/8/2029</t>
  </si>
  <si>
    <t>18/9/2029</t>
  </si>
  <si>
    <t>18/10/2029</t>
  </si>
  <si>
    <t>18/11/2029</t>
  </si>
  <si>
    <t>18/12/2029</t>
  </si>
  <si>
    <t>18/1/2030</t>
  </si>
  <si>
    <t>18/2/2030</t>
  </si>
  <si>
    <t>18/3/2030</t>
  </si>
  <si>
    <t>18/4/2030</t>
  </si>
  <si>
    <t>18/5/2030</t>
  </si>
  <si>
    <t>18/6/2030</t>
  </si>
  <si>
    <t>18/7/2030</t>
  </si>
  <si>
    <t>18/8/2030</t>
  </si>
  <si>
    <t>18/9/2030</t>
  </si>
  <si>
    <t>18/10/2030</t>
  </si>
  <si>
    <t>6/1/2025</t>
  </si>
  <si>
    <t>20/5/2025</t>
  </si>
  <si>
    <t>20/7/2025</t>
  </si>
  <si>
    <t>20/8/2025</t>
  </si>
  <si>
    <t>20/9/2025</t>
  </si>
  <si>
    <t>20/1/2026</t>
  </si>
  <si>
    <t>20/2/2026</t>
  </si>
  <si>
    <t>20/3/2026</t>
  </si>
  <si>
    <t>20/4/2026</t>
  </si>
  <si>
    <t>15/1/2025</t>
  </si>
  <si>
    <t>16/1/2025</t>
  </si>
  <si>
    <t>15/2/2025</t>
  </si>
  <si>
    <t>16/2/2025</t>
  </si>
  <si>
    <t>15/3/2025</t>
  </si>
  <si>
    <t>16/3/2025</t>
  </si>
  <si>
    <t>15/4/2025</t>
  </si>
  <si>
    <t>16/4/2025</t>
  </si>
  <si>
    <t>15/5/2025</t>
  </si>
  <si>
    <t>16/5/2025</t>
  </si>
  <si>
    <t>15/6/2025</t>
  </si>
  <si>
    <t>16/6/2025</t>
  </si>
  <si>
    <t>15/7/2025</t>
  </si>
  <si>
    <t>16/7/2025</t>
  </si>
  <si>
    <t>15/8/2025</t>
  </si>
  <si>
    <t>16/8/2025</t>
  </si>
  <si>
    <t>15/9/2025</t>
  </si>
  <si>
    <t>16/9/2025</t>
  </si>
  <si>
    <t>15/1/2026</t>
  </si>
  <si>
    <t>16/1/2026</t>
  </si>
  <si>
    <t>15/2/2026</t>
  </si>
  <si>
    <t>16/2/2026</t>
  </si>
  <si>
    <t>15/3/2026</t>
  </si>
  <si>
    <t>16/3/2026</t>
  </si>
  <si>
    <t>15/4/2026</t>
  </si>
  <si>
    <t>16/4/2026</t>
  </si>
  <si>
    <t>16/5/2026</t>
  </si>
  <si>
    <t>28/2/2025</t>
  </si>
  <si>
    <t>30/8/2025</t>
  </si>
  <si>
    <t>30/6/2025</t>
  </si>
  <si>
    <t>30/12/2025</t>
  </si>
  <si>
    <t>28/1/2025</t>
  </si>
  <si>
    <t>10/2/2025</t>
  </si>
  <si>
    <t>10/3/2025</t>
  </si>
  <si>
    <t>28/3/2025</t>
  </si>
  <si>
    <t>31/3/2025</t>
  </si>
  <si>
    <t>5/4/2025</t>
  </si>
  <si>
    <t>28/4/2025</t>
  </si>
  <si>
    <t>28/5/2025</t>
  </si>
  <si>
    <t>10/6/2025</t>
  </si>
  <si>
    <t>28/6/2025</t>
  </si>
  <si>
    <t>10/7/2025</t>
  </si>
  <si>
    <t>28/7/2025</t>
  </si>
  <si>
    <t>10/8/2025</t>
  </si>
  <si>
    <t>28/8/2025</t>
  </si>
  <si>
    <t>10/9/2025</t>
  </si>
  <si>
    <t>28/9/2025</t>
  </si>
  <si>
    <t>30/9/2025</t>
  </si>
  <si>
    <t>10/10/2025</t>
  </si>
  <si>
    <t>28/10/2025</t>
  </si>
  <si>
    <t>10/11/2025</t>
  </si>
  <si>
    <t>28/11/2025</t>
  </si>
  <si>
    <t>10/12/2025</t>
  </si>
  <si>
    <t>28/12/2025</t>
  </si>
  <si>
    <t>10/1/2026</t>
  </si>
  <si>
    <t>28/1/2026</t>
  </si>
  <si>
    <t>28/2/2026</t>
  </si>
  <si>
    <t>28/3/2026</t>
  </si>
  <si>
    <t>28/4/2026</t>
  </si>
  <si>
    <t>15/5/2026</t>
  </si>
  <si>
    <t>28/5/2026</t>
  </si>
  <si>
    <t>15/6/2026</t>
  </si>
  <si>
    <t>15/7/2026</t>
  </si>
  <si>
    <t>28/7/2026</t>
  </si>
  <si>
    <t>15/8/2026</t>
  </si>
  <si>
    <t>28/8/2026</t>
  </si>
  <si>
    <t>15/9/2026</t>
  </si>
  <si>
    <t>28/9/2026</t>
  </si>
  <si>
    <t>15/10/2026</t>
  </si>
  <si>
    <t>28/10/2026</t>
  </si>
  <si>
    <t>15/11/2026</t>
  </si>
  <si>
    <t>28/11/2026</t>
  </si>
  <si>
    <t>15/12/2026</t>
  </si>
  <si>
    <t>28/12/2026</t>
  </si>
  <si>
    <t>15/1/2027</t>
  </si>
  <si>
    <t>15/2/2027</t>
  </si>
  <si>
    <t>15/3/2027</t>
  </si>
  <si>
    <t>15/4/2027</t>
  </si>
  <si>
    <t>15/5/2027</t>
  </si>
  <si>
    <t>15/6/2027</t>
  </si>
  <si>
    <t>15/7/2027</t>
  </si>
  <si>
    <t>31/12/2024</t>
  </si>
  <si>
    <t>30/1/2025</t>
  </si>
  <si>
    <t>31/1/2025</t>
  </si>
  <si>
    <t>30/3/2025</t>
  </si>
  <si>
    <t>31/5/2025</t>
  </si>
  <si>
    <t>30/7/2025</t>
  </si>
  <si>
    <t>31/7/2025</t>
  </si>
  <si>
    <t>31/8/2025</t>
  </si>
  <si>
    <t>31/10/2025</t>
  </si>
  <si>
    <t>31/12/2025</t>
  </si>
  <si>
    <t>30/1/2026</t>
  </si>
  <si>
    <t>31/1/2026</t>
  </si>
  <si>
    <t>30/3/2026</t>
  </si>
  <si>
    <t>30/4/2026</t>
  </si>
  <si>
    <t>30/6/2026</t>
  </si>
  <si>
    <t>30/7/2026</t>
  </si>
  <si>
    <t>30/8/2026</t>
  </si>
  <si>
    <t>30/12/2026</t>
  </si>
  <si>
    <t>28/2/2027</t>
  </si>
  <si>
    <t>30/3/2027</t>
  </si>
  <si>
    <t>30/6/2027</t>
  </si>
  <si>
    <t>30/7/2027</t>
  </si>
  <si>
    <t>19/1/2025</t>
  </si>
  <si>
    <t>19/2/2025</t>
  </si>
  <si>
    <t>19/3/2025</t>
  </si>
  <si>
    <t>19/4/2025</t>
  </si>
  <si>
    <t>19/5/2025</t>
  </si>
  <si>
    <t>19/6/2025</t>
  </si>
  <si>
    <t>19/7/2025</t>
  </si>
  <si>
    <t>19/8/2025</t>
  </si>
  <si>
    <t>19/10/2025</t>
  </si>
  <si>
    <t>29/4/2025</t>
  </si>
  <si>
    <t>29/9/2026</t>
  </si>
  <si>
    <t>17/1/2025</t>
  </si>
  <si>
    <t>17/2/2025</t>
  </si>
  <si>
    <t>17/3/2025</t>
  </si>
  <si>
    <t>17/4/2025</t>
  </si>
  <si>
    <t>17/6/2025</t>
  </si>
  <si>
    <t>17/7/2025</t>
  </si>
  <si>
    <t>Aporte para aumento de capital</t>
  </si>
  <si>
    <t>e  Aportes para aumento de capital</t>
  </si>
  <si>
    <t>G. 132.642.370.300.-</t>
  </si>
  <si>
    <t>G. 121.163.000.000.-</t>
  </si>
  <si>
    <t>USD 2.370.206,96.-</t>
  </si>
  <si>
    <t>G. 32.000.000.000.-</t>
  </si>
  <si>
    <t>Terrenos y construcciones ( Avda. Artigas e/Juan de Salazar y Fortín Toledo)</t>
  </si>
  <si>
    <t>G. 15.969.856.588.-</t>
  </si>
  <si>
    <t>Terrenos y construcciones ( Finca Nº 2652 del Distrito de Santa Rita)</t>
  </si>
  <si>
    <t>USD 3.000.000,00</t>
  </si>
  <si>
    <t>FINEXPAR S.A.E.C.A.</t>
  </si>
  <si>
    <t>Ingresos por venta de activo fijo</t>
  </si>
  <si>
    <t>SIEMENS S.A. (ARGENTINA)</t>
  </si>
  <si>
    <t>SIEMENS ENERGY S.A.C.</t>
  </si>
  <si>
    <t>SIEMENS S.A.S.(COLOMBIA)</t>
  </si>
  <si>
    <t>SAGRES AGENCIAMIENTOS MARITIMOS LTDA</t>
  </si>
  <si>
    <t>Unify Gmbh &amp; Co. KG</t>
  </si>
  <si>
    <t>AGCO DO BRASIL SOLCOES AGRICOLAS LTDA (CAPACITACION)</t>
  </si>
  <si>
    <t>SAME DEUTZ-FAHR DEUTSCHLAND GMBH</t>
  </si>
  <si>
    <t>JUSAN S.A.</t>
  </si>
  <si>
    <t>VENDA RECORRENTE TREINAMENTO GERENCIAL LTDA</t>
  </si>
  <si>
    <t>VOLVO DO BRASIL VEICULOS (VCP)(REPUESTOS-MAQUINARIAS VIALES)</t>
  </si>
  <si>
    <t>TELEFONICA GLOBAL SOLUTIONS, S.L.U</t>
  </si>
  <si>
    <t>SIEMENS S.A.S.</t>
  </si>
  <si>
    <t>OTROS PROVEEDORES DEL EXTERIOR</t>
  </si>
  <si>
    <t>Financiera FINEXPAR S.A.E.C.A.</t>
  </si>
  <si>
    <t>Motoniveladora SLDG</t>
  </si>
  <si>
    <t>Excavadora VCE</t>
  </si>
  <si>
    <t>Provisiones de mercaderias SAP</t>
  </si>
  <si>
    <r>
      <t xml:space="preserve">Por el ejercicio anual </t>
    </r>
    <r>
      <rPr>
        <b/>
        <sz val="9"/>
        <color indexed="8"/>
        <rFont val="Tahoma"/>
        <family val="2"/>
      </rPr>
      <t xml:space="preserve">Nº 59 </t>
    </r>
    <r>
      <rPr>
        <sz val="9"/>
        <color indexed="8"/>
        <rFont val="Tahoma"/>
        <family val="2"/>
      </rPr>
      <t xml:space="preserve">iniciado el </t>
    </r>
    <r>
      <rPr>
        <b/>
        <sz val="9"/>
        <color indexed="8"/>
        <rFont val="Tahoma"/>
        <family val="2"/>
      </rPr>
      <t>01 de enero hasta el 31 de diciembre de 2023</t>
    </r>
    <r>
      <rPr>
        <sz val="9"/>
        <color indexed="8"/>
        <rFont val="Tahoma"/>
        <family val="2"/>
      </rPr>
      <t>, presentado en forma comparativa con el ejercicio anterior (Cuarto trimestre).</t>
    </r>
  </si>
  <si>
    <t>Acciones en copropiedad Francisco Javier Rieder Celle, Juan Rodolfo Rieder Celle, Carlos Enrique Rieder Celle, Jorge Oscar Rieder Celle y Hilda Judith Rieder Celle</t>
  </si>
  <si>
    <t>Al 31 de diciembre de 2023</t>
  </si>
  <si>
    <t>Saldo al 31 de diciembre de 2022</t>
  </si>
  <si>
    <t>Corresponde a documentos firmados por financiamiento de proveedores del exterior por compra de maquinarias pesadas como excavadoras, palas cargadoras y camiones. Su composición al  31/12/2023 es el siguiente:</t>
  </si>
  <si>
    <t>Financiera UENO</t>
  </si>
  <si>
    <t>Rittal Sistemas Eletromecânicos Ltda.</t>
  </si>
  <si>
    <t>Shandong Jingpeng CNC Machinery Co., Ltd</t>
  </si>
  <si>
    <t xml:space="preserve">GSN SERVICIOS LTDA </t>
  </si>
  <si>
    <t>EVERY CONTROL SOLUTIONS</t>
  </si>
  <si>
    <t>CMA CGM SA</t>
  </si>
  <si>
    <t>250433 - DEUGRO (Perú) S.A.C.</t>
  </si>
  <si>
    <t>Salvi Eletro Fittings Materiais Elétrico</t>
  </si>
  <si>
    <t>TOTAL Gs.</t>
  </si>
  <si>
    <t>Anticipo a despachantes</t>
  </si>
  <si>
    <t>Mercaderías</t>
  </si>
  <si>
    <t>Importe en G.</t>
  </si>
  <si>
    <t>Papeleria y Utiles de Oficina</t>
  </si>
  <si>
    <t>Varios a vencer</t>
  </si>
  <si>
    <t>Gastos de Casa de Bolsa a Diferir</t>
  </si>
  <si>
    <t>Banco Sudameris</t>
  </si>
  <si>
    <t>Solar S.A. de Finanzas</t>
  </si>
  <si>
    <t>Tu Financiera</t>
  </si>
  <si>
    <t>Financiera Cefisa S.A.E.C.A</t>
  </si>
  <si>
    <t>El saldo de Bonos bursátiles al 31/12/2023 se compone como sigue:</t>
  </si>
  <si>
    <t>VENCIMIENTOS DE BONOS BURSATILES  CAPITAL  EN  GUARANIES AL 31.12.2023</t>
  </si>
  <si>
    <t>Series en Guaranies</t>
  </si>
  <si>
    <t>vencimiento</t>
  </si>
  <si>
    <t>Capital</t>
  </si>
  <si>
    <t>Corto plazo</t>
  </si>
  <si>
    <t>Largo plazo</t>
  </si>
  <si>
    <t>TOTAL SERIES EN GUARANIES</t>
  </si>
  <si>
    <t>VENCIMIENTOS DE BONOS BURSATILES  CAPITAL  EN  USD AL 31.12.2023</t>
  </si>
  <si>
    <t>Series</t>
  </si>
  <si>
    <t>Guaranies</t>
  </si>
  <si>
    <t>Total Series en USD</t>
  </si>
  <si>
    <t>f  Reserva de revaluo técnico</t>
  </si>
  <si>
    <t>Revaluo técnico</t>
  </si>
  <si>
    <t>Aseguradora / Entidad Bancaria</t>
  </si>
  <si>
    <t>ASEGURADORA YACYRETA</t>
  </si>
  <si>
    <t xml:space="preserve">Oferta </t>
  </si>
  <si>
    <t>Hasta 30/07/2025</t>
  </si>
  <si>
    <t>hasta 30/06/2024</t>
  </si>
  <si>
    <t>BANCOP</t>
  </si>
  <si>
    <t>ANDE</t>
  </si>
  <si>
    <t xml:space="preserve">Contrato No.: 8101/2020 </t>
  </si>
  <si>
    <t>LPI ANDE-BEI N° 1514/2019 de fecha 04/11/2020, para la ejecución de Construcción de Instalación de Bancos de Reactores en 500KV para la Subestación de Villa Hayes</t>
  </si>
  <si>
    <t>hasta 17/10/2024</t>
  </si>
  <si>
    <t>Rieder Internet</t>
  </si>
  <si>
    <t>613.226.40</t>
  </si>
  <si>
    <t>hasta 31/01/2025</t>
  </si>
  <si>
    <t>hasta  13/09/2024</t>
  </si>
  <si>
    <t>Municipalidad de Iruña</t>
  </si>
  <si>
    <t>Contrato Nº 06/2023</t>
  </si>
  <si>
    <t>CD "Adquisicion de un Vehiculo Utilitario para la Institucion Municipal"</t>
  </si>
  <si>
    <t>hasta 31-12-2024</t>
  </si>
  <si>
    <t>hasta 31/12/2024</t>
  </si>
  <si>
    <t xml:space="preserve">I.P.S </t>
  </si>
  <si>
    <t>CONTRATO N°233.2023</t>
  </si>
  <si>
    <t xml:space="preserve">LPN SBE 117/22 CONTRATACION DE SERVICIOS DE MONITOREO Y DE MANTENIMIENTO PREVENTIVO Y CORRECTIVO DE LA RED DE FIBRA ÓPTICA </t>
  </si>
  <si>
    <t xml:space="preserve">PAGARÉ - CONTRA GARANTIA </t>
  </si>
  <si>
    <t>hasta 12/7/2025</t>
  </si>
  <si>
    <t>hasta 19/06/2024</t>
  </si>
  <si>
    <t>Municipalidad de Ypehu</t>
  </si>
  <si>
    <t>Tractor</t>
  </si>
  <si>
    <t>Contrato N° 11/2023</t>
  </si>
  <si>
    <t>LCO "Adquisición de Tractor Agrícola Plurianual"</t>
  </si>
  <si>
    <t>hasta 30/01/2026</t>
  </si>
  <si>
    <t>Municipalidad de Puerto Adela</t>
  </si>
  <si>
    <t>Contrato N° 021/2023</t>
  </si>
  <si>
    <t>LCO Adquisición de tractor Agricola</t>
  </si>
  <si>
    <t>hasta 11/01/2026</t>
  </si>
  <si>
    <t>Ministerio de Agricultura y Ganadería</t>
  </si>
  <si>
    <t>Contrato MAG N° 62/2023</t>
  </si>
  <si>
    <t>LPN Adquisición de Tractores Agricolas y rastras para el MAG</t>
  </si>
  <si>
    <t>hasta 29/04/2024</t>
  </si>
  <si>
    <t>Municipalidad De Boquerón</t>
  </si>
  <si>
    <t>Contrato N° 05/2023</t>
  </si>
  <si>
    <t>LPN Adquisición de Maquinarias y un implemento vial para la Municipalidad de Boqueron</t>
  </si>
  <si>
    <t>hasta 22/12/2024</t>
  </si>
  <si>
    <t>Contrato N° 01/2023</t>
  </si>
  <si>
    <t>LCO Adquisición de Maquinarias, Equipos y Herramientas Mayores</t>
  </si>
  <si>
    <t>hasta 21/04/2025</t>
  </si>
  <si>
    <t>LA PARAGUAYA S.A.</t>
  </si>
  <si>
    <t>hasta 30-06-2024</t>
  </si>
  <si>
    <t>Al mes de Diciembre/2023, fue registrado bajo la cuenta Reserva de Revalúo técnico la revalorización de los Bienes en Propiedad, Planta y Equipo (terreno, edificio y Construcciones) y los Derechos en Fideicomiso (terreno, edificios y Construcciones en Fideicomiso de Garantía de Bonos)  por un importe total de G. 114.110.273.632.- conforme a las tasaciones realizadas por profesionales y en concordancia a que establece las NIF Nº11 del Consejo de Contadores Públicos del Paraguay.</t>
  </si>
  <si>
    <t>Los inmuebles entregados en dación en pago de deudas bancarias en el ejercicio 2020, se hallaban con revaluó técnico conforme a tasaciones realizadas por profesionales independientes y conforme a asambleas de accionistas fueron capitalizadas  con afectación al patrimonio neto de la compañía del mayor valor resultante. Al ser entregados los mismos en dación en pago a los bancos, los importes correspondientes a dichos revaluos técnicos fueron afectados nuevamente al Patrimonio Neto lo que produjo su disminución.</t>
  </si>
  <si>
    <t>La Sociedad desarrolla una parte relevante de su negocio mediante contratos de construcción a largo plazo. Los ingresos de estos contratos se reconocen en base al grado de avance en función de los costos incurridos respectos a los costos totales estimados del contrato. Los ingresos diferidos comprenden a la  facturación por anticipos de obras de Energía, facturación por Certificación de los proyectos de infraestructura de Energía en las zonas sur, este y central del país por las obras de construcción y ampliación de las subestaciones, facturación por anticipos de trabajos de instalaciones de fibra óptica y redes telefónicas. Adicionalmente, comprende la facturación por servicios de mantenimiento de maquinarias a realizar y facturación adelantada para reposición de equipos de clientes y que serán reconocidos como resultado en el momento de la entrega del bien o de la prestación del servicio. Al 31 de diciembre de 2023, se compone de la siguiente manera:</t>
  </si>
  <si>
    <r>
      <t>Proyectos de Energía:</t>
    </r>
    <r>
      <rPr>
        <sz val="10"/>
        <color theme="1"/>
        <rFont val="Tahoma"/>
        <family val="2"/>
      </rPr>
      <t xml:space="preserve"> La Sociedad desarrolla una parte relevante de su negocio mediante contratos de construcción a largo plazo. Los ingresos de estos contratos se reconocen en base al grado de avance en función de los costos incurridos respectos a los costos totales estimados del contrato.</t>
    </r>
  </si>
  <si>
    <t xml:space="preserve">
Corresponden a contratos de infraestructuras y energía en las zonas sur, este y central del país bajo el concepto de llave en mano con clientes del sector privado y público en Consorcio con otras empresas, las cuales se están ejecutando y son los siguientes:
</t>
  </si>
  <si>
    <t>Proyecto</t>
  </si>
  <si>
    <t>SAN LORENZO</t>
  </si>
  <si>
    <t>PARQUE CABALLERO</t>
  </si>
  <si>
    <t>CECOM</t>
  </si>
  <si>
    <t>REACTORES 500KV</t>
  </si>
  <si>
    <t>AÑA CUA</t>
  </si>
  <si>
    <t>SUBESTACION MARGEN DERECHA 500KV</t>
  </si>
  <si>
    <t>YGUAZU 500KV</t>
  </si>
  <si>
    <t xml:space="preserve">Licitación –Proyecto de Construcción de la LT 500 KV  Iguazú – Valenzuela </t>
  </si>
  <si>
    <t>Total Contratos en ejecucion</t>
  </si>
  <si>
    <t>Otros activos corrientes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</si>
</sst>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1" formatCode="_ * #,##0_ ;_ * \-#,##0_ ;_ * &quot;-&quot;_ ;_ @_ "/>
    <numFmt numFmtId="43" formatCode="_ * #,##0.00_ ;_ * \-#,##0.00_ ;_ * &quot;-&quot;??_ ;_ @_ "/>
    <numFmt numFmtId="164" formatCode="_(* #,##0.00_);_(* \(#,##0.00\);_(* &quot;-&quot;??_);_(@_)"/>
    <numFmt numFmtId="165" formatCode="_ * #,##0_ ;_ * \-#,##0_ ;_ * &quot;-&quot;??_ ;_ @_ "/>
    <numFmt numFmtId="166" formatCode="_-* #,##0_-;\-* #,##0_-;_-* &quot;-&quot;??_-;_-@_-"/>
    <numFmt numFmtId="167" formatCode="_(* #,##0_);_(* \(#,##0\);_(* &quot;-&quot;??_);_(@_)"/>
    <numFmt numFmtId="168" formatCode="dd/mm/yyyy;@"/>
    <numFmt numFmtId="169" formatCode="#,###,##0"/>
    <numFmt numFmtId="170" formatCode="_-* #,##0_-;\-* #,##0_-;_-* &quot;-&quot;_-;_-@_-"/>
    <numFmt numFmtId="171" formatCode="_-* #,##0.00_-;\-* #,##0.00_-;_-* &quot;-&quot;??_-;_-@_-"/>
    <numFmt numFmtId="172" formatCode="#,##0,"/>
    <numFmt numFmtId="173" formatCode="_ * #,##0.00_ ;_ * \-#,##0.00_ ;_ * &quot;-&quot;_ ;_ @_ "/>
    <numFmt numFmtId="174" formatCode="#,##0.00_ ;\-#,##0.00\ "/>
    <numFmt numFmtId="175" formatCode="_-* #,##0\ _€_-;\-* #,##0\ _€_-;_-* &quot;-&quot;??\ _€_-;_-@_-"/>
  </numFmts>
  <fonts count="96" x14ac:knownFonts="1">
    <font>
      <sz val="11"/>
      <color theme="1"/>
      <name val="Calibri"/>
      <family val="2"/>
      <scheme val="minor"/>
    </font>
    <font>
      <b/>
      <sz val="10"/>
      <color indexed="8"/>
      <name val="Arial"/>
      <family val="2"/>
    </font>
    <font>
      <sz val="10"/>
      <color indexed="8"/>
      <name val="Arial"/>
      <family val="2"/>
    </font>
    <font>
      <sz val="10"/>
      <name val="Arial"/>
      <family val="2"/>
    </font>
    <font>
      <sz val="11"/>
      <color indexed="8"/>
      <name val="Calibri"/>
      <family val="2"/>
    </font>
    <font>
      <b/>
      <sz val="9"/>
      <name val="Arial"/>
      <family val="2"/>
    </font>
    <font>
      <b/>
      <sz val="10"/>
      <name val="Arial"/>
      <family val="2"/>
    </font>
    <font>
      <sz val="8"/>
      <color indexed="8"/>
      <name val="Arial"/>
      <family val="2"/>
    </font>
    <font>
      <b/>
      <u/>
      <sz val="10"/>
      <name val="Arial"/>
      <family val="2"/>
    </font>
    <font>
      <b/>
      <sz val="8"/>
      <name val="Arial"/>
      <family val="2"/>
    </font>
    <font>
      <sz val="11"/>
      <name val="Arial"/>
      <family val="2"/>
    </font>
    <font>
      <b/>
      <sz val="12"/>
      <name val="Arial"/>
      <family val="2"/>
    </font>
    <font>
      <b/>
      <sz val="11"/>
      <name val="Arial"/>
      <family val="2"/>
    </font>
    <font>
      <sz val="10"/>
      <name val="Arial Black"/>
      <family val="2"/>
    </font>
    <font>
      <sz val="9"/>
      <name val="Arial"/>
      <family val="2"/>
    </font>
    <font>
      <i/>
      <sz val="9"/>
      <name val="Arial"/>
      <family val="2"/>
    </font>
    <font>
      <sz val="11"/>
      <name val="Calibri"/>
      <family val="2"/>
    </font>
    <font>
      <b/>
      <sz val="11"/>
      <name val="Calibri"/>
      <family val="2"/>
    </font>
    <font>
      <i/>
      <sz val="9"/>
      <name val="Calibri"/>
      <family val="2"/>
    </font>
    <font>
      <b/>
      <sz val="9"/>
      <color indexed="8"/>
      <name val="Tahoma"/>
      <family val="2"/>
    </font>
    <font>
      <b/>
      <sz val="9"/>
      <name val="Tahoma"/>
      <family val="2"/>
    </font>
    <font>
      <sz val="9"/>
      <color indexed="8"/>
      <name val="Tahoma"/>
      <family val="2"/>
    </font>
    <font>
      <sz val="10"/>
      <name val="Tahoma"/>
      <family val="2"/>
    </font>
    <font>
      <b/>
      <sz val="10"/>
      <name val="Tahoma"/>
      <family val="2"/>
    </font>
    <font>
      <sz val="11"/>
      <color theme="1"/>
      <name val="Calibri"/>
      <family val="2"/>
      <scheme val="minor"/>
    </font>
    <font>
      <u/>
      <sz val="11"/>
      <color theme="10"/>
      <name val="Calibri"/>
      <family val="2"/>
      <scheme val="minor"/>
    </font>
    <font>
      <sz val="11"/>
      <color rgb="FF000000"/>
      <name val="Calibri"/>
      <family val="2"/>
      <scheme val="minor"/>
    </font>
    <font>
      <sz val="10"/>
      <color theme="1"/>
      <name val="Arial"/>
      <family val="2"/>
    </font>
    <font>
      <b/>
      <sz val="10"/>
      <color theme="1"/>
      <name val="Arial"/>
      <family val="2"/>
    </font>
    <font>
      <sz val="10"/>
      <color rgb="FF000000"/>
      <name val="Arial"/>
      <family val="2"/>
    </font>
    <font>
      <sz val="9"/>
      <color theme="1"/>
      <name val="Arial"/>
      <family val="2"/>
    </font>
    <font>
      <sz val="11"/>
      <color theme="1"/>
      <name val="Arial"/>
      <family val="2"/>
    </font>
    <font>
      <sz val="8"/>
      <color theme="1"/>
      <name val="Arial"/>
      <family val="2"/>
    </font>
    <font>
      <sz val="10"/>
      <color theme="0"/>
      <name val="Arial"/>
      <family val="2"/>
    </font>
    <font>
      <sz val="10"/>
      <color rgb="FFFF0000"/>
      <name val="Arial"/>
      <family val="2"/>
    </font>
    <font>
      <sz val="12"/>
      <color theme="1"/>
      <name val="Arial"/>
      <family val="2"/>
    </font>
    <font>
      <sz val="11"/>
      <color theme="0"/>
      <name val="Arial"/>
      <family val="2"/>
    </font>
    <font>
      <sz val="11"/>
      <color rgb="FFFF0000"/>
      <name val="Arial"/>
      <family val="2"/>
    </font>
    <font>
      <sz val="12"/>
      <color theme="0"/>
      <name val="Arial"/>
      <family val="2"/>
    </font>
    <font>
      <b/>
      <sz val="11"/>
      <color theme="1"/>
      <name val="Calibri"/>
      <family val="2"/>
      <scheme val="minor"/>
    </font>
    <font>
      <sz val="10"/>
      <color theme="0"/>
      <name val="Arial Black"/>
      <family val="2"/>
    </font>
    <font>
      <b/>
      <sz val="10"/>
      <color theme="0"/>
      <name val="Arial"/>
      <family val="2"/>
    </font>
    <font>
      <b/>
      <sz val="11"/>
      <color theme="0"/>
      <name val="Arial Black"/>
      <family val="2"/>
    </font>
    <font>
      <sz val="11"/>
      <color rgb="FFFF0000"/>
      <name val="Calibri"/>
      <family val="2"/>
      <scheme val="minor"/>
    </font>
    <font>
      <b/>
      <sz val="10"/>
      <color rgb="FF000000"/>
      <name val="Arial"/>
      <family val="2"/>
    </font>
    <font>
      <sz val="11"/>
      <name val="Calibri"/>
      <family val="2"/>
      <scheme val="minor"/>
    </font>
    <font>
      <b/>
      <sz val="11"/>
      <name val="Calibri"/>
      <family val="2"/>
      <scheme val="minor"/>
    </font>
    <font>
      <sz val="9"/>
      <name val="Calibri"/>
      <family val="2"/>
      <scheme val="minor"/>
    </font>
    <font>
      <b/>
      <sz val="10"/>
      <color theme="0"/>
      <name val="Arial Black"/>
      <family val="2"/>
    </font>
    <font>
      <sz val="10"/>
      <color theme="1"/>
      <name val="Arial Black"/>
      <family val="2"/>
    </font>
    <font>
      <sz val="9"/>
      <color theme="1"/>
      <name val="Book Antiqua"/>
      <family val="1"/>
    </font>
    <font>
      <sz val="10"/>
      <color theme="1"/>
      <name val="Calibri"/>
      <family val="2"/>
      <scheme val="minor"/>
    </font>
    <font>
      <u/>
      <sz val="10"/>
      <color theme="10"/>
      <name val="Arial"/>
      <family val="2"/>
    </font>
    <font>
      <i/>
      <sz val="9"/>
      <color theme="1"/>
      <name val="Calibri"/>
      <family val="2"/>
      <scheme val="minor"/>
    </font>
    <font>
      <sz val="12"/>
      <color theme="1"/>
      <name val="Book Antiqua"/>
      <family val="1"/>
    </font>
    <font>
      <sz val="12"/>
      <color theme="1"/>
      <name val="Calibri"/>
      <family val="2"/>
      <scheme val="minor"/>
    </font>
    <font>
      <b/>
      <sz val="12"/>
      <color theme="0"/>
      <name val="Calibri"/>
      <family val="2"/>
      <scheme val="minor"/>
    </font>
    <font>
      <sz val="12"/>
      <color theme="0"/>
      <name val="Calibri"/>
      <family val="2"/>
      <scheme val="minor"/>
    </font>
    <font>
      <sz val="9"/>
      <color theme="4"/>
      <name val="Book Antiqua"/>
      <family val="1"/>
    </font>
    <font>
      <i/>
      <sz val="10"/>
      <color theme="1"/>
      <name val="Arial"/>
      <family val="2"/>
    </font>
    <font>
      <sz val="9"/>
      <color theme="1"/>
      <name val="Calibri"/>
      <family val="2"/>
      <scheme val="minor"/>
    </font>
    <font>
      <i/>
      <sz val="11"/>
      <color theme="1"/>
      <name val="Calibri"/>
      <family val="2"/>
      <scheme val="minor"/>
    </font>
    <font>
      <sz val="9"/>
      <color rgb="FF000000"/>
      <name val="Arial"/>
      <family val="2"/>
    </font>
    <font>
      <i/>
      <sz val="9"/>
      <color rgb="FF000000"/>
      <name val="Arial"/>
      <family val="2"/>
    </font>
    <font>
      <b/>
      <sz val="11"/>
      <color theme="0"/>
      <name val="Arial"/>
      <family val="2"/>
    </font>
    <font>
      <i/>
      <sz val="11"/>
      <color theme="1"/>
      <name val="Arial"/>
      <family val="2"/>
    </font>
    <font>
      <b/>
      <sz val="11"/>
      <color theme="0"/>
      <name val="Calibri"/>
      <family val="2"/>
      <scheme val="minor"/>
    </font>
    <font>
      <b/>
      <sz val="9"/>
      <color rgb="FFFFFFFF"/>
      <name val="Arial"/>
      <family val="2"/>
    </font>
    <font>
      <sz val="11"/>
      <color theme="1"/>
      <name val="Calibri"/>
      <family val="2"/>
    </font>
    <font>
      <b/>
      <sz val="11"/>
      <color rgb="FF000000"/>
      <name val="Calibri"/>
      <family val="2"/>
    </font>
    <font>
      <sz val="10"/>
      <color theme="1"/>
      <name val="Calibri"/>
      <family val="2"/>
    </font>
    <font>
      <b/>
      <sz val="10"/>
      <color rgb="FFFFFFFF"/>
      <name val="Arial"/>
      <family val="2"/>
    </font>
    <font>
      <b/>
      <sz val="9"/>
      <color theme="1"/>
      <name val="Tahoma"/>
      <family val="2"/>
    </font>
    <font>
      <sz val="9"/>
      <color rgb="FFFFFFFF"/>
      <name val="Arial"/>
      <family val="2"/>
    </font>
    <font>
      <b/>
      <sz val="9"/>
      <color theme="0"/>
      <name val="Arial"/>
      <family val="2"/>
    </font>
    <font>
      <sz val="8"/>
      <color rgb="FFFF0000"/>
      <name val="Arial"/>
      <family val="2"/>
    </font>
    <font>
      <b/>
      <sz val="10"/>
      <color rgb="FFFF0000"/>
      <name val="Arial"/>
      <family val="2"/>
    </font>
    <font>
      <sz val="9"/>
      <color rgb="FFFF0000"/>
      <name val="Arial"/>
      <family val="2"/>
    </font>
    <font>
      <b/>
      <u val="singleAccounting"/>
      <sz val="10"/>
      <color theme="0"/>
      <name val="Arial Black"/>
      <family val="2"/>
    </font>
    <font>
      <sz val="11"/>
      <color theme="4"/>
      <name val="Calibri"/>
      <family val="2"/>
      <scheme val="minor"/>
    </font>
    <font>
      <u/>
      <sz val="10"/>
      <color theme="1"/>
      <name val="Arial"/>
      <family val="2"/>
    </font>
    <font>
      <b/>
      <u/>
      <sz val="10"/>
      <color theme="1"/>
      <name val="Arial"/>
      <family val="2"/>
    </font>
    <font>
      <b/>
      <sz val="8"/>
      <color theme="1"/>
      <name val="Arial"/>
      <family val="2"/>
    </font>
    <font>
      <b/>
      <sz val="12"/>
      <color theme="1"/>
      <name val="Arial"/>
      <family val="2"/>
    </font>
    <font>
      <sz val="9"/>
      <color theme="1"/>
      <name val="Tahoma"/>
      <family val="2"/>
    </font>
    <font>
      <i/>
      <sz val="9"/>
      <name val="Calibri"/>
      <family val="2"/>
      <scheme val="minor"/>
    </font>
    <font>
      <sz val="10"/>
      <color theme="1"/>
      <name val="Tahoma"/>
      <family val="2"/>
    </font>
    <font>
      <b/>
      <sz val="10"/>
      <color theme="1"/>
      <name val="Tahoma"/>
      <family val="2"/>
    </font>
    <font>
      <b/>
      <sz val="9"/>
      <color rgb="FF000000"/>
      <name val="Arial"/>
      <family val="2"/>
    </font>
    <font>
      <b/>
      <u/>
      <sz val="9"/>
      <color rgb="FF000000"/>
      <name val="Arial"/>
      <family val="2"/>
    </font>
    <font>
      <b/>
      <sz val="10"/>
      <color rgb="FF000000"/>
      <name val="Tahoma"/>
      <family val="2"/>
    </font>
    <font>
      <sz val="10"/>
      <color rgb="FF000000"/>
      <name val="Tahoma"/>
      <family val="2"/>
    </font>
    <font>
      <b/>
      <sz val="9"/>
      <color theme="0"/>
      <name val="Tahoma"/>
      <family val="2"/>
    </font>
    <font>
      <b/>
      <u/>
      <sz val="9"/>
      <color theme="1"/>
      <name val="Tahoma"/>
      <family val="2"/>
    </font>
    <font>
      <sz val="9"/>
      <color theme="0"/>
      <name val="Tahoma"/>
      <family val="2"/>
    </font>
    <font>
      <sz val="9"/>
      <name val="Tahoma"/>
      <family val="2"/>
    </font>
  </fonts>
  <fills count="13">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rgb="FFFFC000"/>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rgb="FFA6A6A6"/>
        <bgColor rgb="FF000000"/>
      </patternFill>
    </fill>
    <fill>
      <patternFill patternType="solid">
        <fgColor theme="0"/>
        <bgColor rgb="FF000000"/>
      </patternFill>
    </fill>
    <fill>
      <patternFill patternType="solid">
        <fgColor theme="4" tint="-0.499984740745262"/>
        <bgColor rgb="FF000000"/>
      </patternFill>
    </fill>
    <fill>
      <patternFill patternType="solid">
        <fgColor rgb="FFFFFFFF"/>
        <bgColor rgb="FF000000"/>
      </patternFill>
    </fill>
    <fill>
      <patternFill patternType="solid">
        <fgColor rgb="FF203764"/>
        <bgColor rgb="FF000000"/>
      </patternFill>
    </fill>
    <fill>
      <patternFill patternType="solid">
        <fgColor theme="8"/>
        <bgColor theme="8"/>
      </patternFill>
    </fill>
  </fills>
  <borders count="66">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style="double">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thin">
        <color rgb="FFFFFFFF"/>
      </top>
      <bottom/>
      <diagonal/>
    </border>
    <border>
      <left/>
      <right style="thin">
        <color rgb="FFFFFFFF"/>
      </right>
      <top style="thin">
        <color rgb="FFFFFFFF"/>
      </top>
      <bottom/>
      <diagonal/>
    </border>
    <border>
      <left style="thin">
        <color rgb="FFFFFFFF"/>
      </left>
      <right style="thin">
        <color rgb="FFFFFFFF"/>
      </right>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top style="thin">
        <color rgb="FFFFFFFF"/>
      </top>
      <bottom style="thin">
        <color indexed="64"/>
      </bottom>
      <diagonal/>
    </border>
    <border>
      <left style="thin">
        <color theme="0"/>
      </left>
      <right style="thin">
        <color theme="0"/>
      </right>
      <top style="thin">
        <color rgb="FFFFFFFF"/>
      </top>
      <bottom style="thin">
        <color theme="0"/>
      </bottom>
      <diagonal/>
    </border>
    <border>
      <left style="medium">
        <color theme="0"/>
      </left>
      <right/>
      <top style="medium">
        <color theme="0"/>
      </top>
      <bottom/>
      <diagonal/>
    </border>
    <border>
      <left/>
      <right/>
      <top style="medium">
        <color theme="0"/>
      </top>
      <bottom/>
      <diagonal/>
    </border>
    <border>
      <left style="medium">
        <color theme="0"/>
      </left>
      <right/>
      <top style="medium">
        <color theme="0"/>
      </top>
      <bottom style="medium">
        <color theme="0"/>
      </bottom>
      <diagonal/>
    </border>
    <border>
      <left/>
      <right style="medium">
        <color theme="0"/>
      </right>
      <top style="medium">
        <color theme="0"/>
      </top>
      <bottom/>
      <diagonal/>
    </border>
    <border>
      <left style="medium">
        <color theme="0"/>
      </left>
      <right style="medium">
        <color theme="0"/>
      </right>
      <top style="medium">
        <color theme="0"/>
      </top>
      <bottom style="medium">
        <color theme="0"/>
      </bottom>
      <diagonal/>
    </border>
    <border>
      <left/>
      <right/>
      <top style="medium">
        <color theme="1"/>
      </top>
      <bottom/>
      <diagonal/>
    </border>
    <border>
      <left/>
      <right style="medium">
        <color rgb="FF000000"/>
      </right>
      <top style="medium">
        <color indexed="64"/>
      </top>
      <bottom/>
      <diagonal/>
    </border>
    <border>
      <left/>
      <right style="medium">
        <color rgb="FF000000"/>
      </right>
      <top/>
      <bottom/>
      <diagonal/>
    </border>
    <border>
      <left/>
      <right/>
      <top style="thin">
        <color indexed="64"/>
      </top>
      <bottom style="medium">
        <color indexed="64"/>
      </bottom>
      <diagonal/>
    </border>
  </borders>
  <cellStyleXfs count="94">
    <xf numFmtId="0" fontId="0" fillId="0" borderId="0"/>
    <xf numFmtId="164" fontId="3" fillId="0" borderId="0" applyFont="0" applyFill="0" applyBorder="0" applyAlignment="0" applyProtection="0"/>
    <xf numFmtId="0" fontId="25"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170" fontId="3" fillId="0" borderId="0" applyFont="0" applyFill="0" applyBorder="0" applyAlignment="0" applyProtection="0"/>
    <xf numFmtId="164" fontId="24" fillId="0" borderId="0" applyFont="0" applyFill="0" applyBorder="0" applyAlignment="0" applyProtection="0"/>
    <xf numFmtId="164" fontId="3"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43" fontId="3" fillId="0" borderId="0" applyFont="0" applyFill="0" applyBorder="0" applyAlignment="0" applyProtection="0"/>
    <xf numFmtId="171" fontId="3" fillId="0" borderId="0" applyFont="0" applyFill="0" applyBorder="0" applyAlignment="0" applyProtection="0"/>
    <xf numFmtId="164" fontId="3" fillId="0" borderId="0" applyFont="0" applyFill="0" applyBorder="0" applyAlignment="0" applyProtection="0"/>
    <xf numFmtId="171" fontId="24" fillId="0" borderId="0" applyFont="0" applyFill="0" applyBorder="0" applyAlignment="0" applyProtection="0"/>
    <xf numFmtId="164" fontId="3" fillId="0" borderId="0" applyFont="0" applyFill="0" applyBorder="0" applyAlignment="0" applyProtection="0"/>
    <xf numFmtId="164" fontId="24" fillId="0" borderId="0" applyFont="0" applyFill="0" applyBorder="0" applyAlignment="0" applyProtection="0"/>
    <xf numFmtId="0" fontId="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6" fillId="0" borderId="0"/>
    <xf numFmtId="0" fontId="3" fillId="0" borderId="0"/>
    <xf numFmtId="0" fontId="3" fillId="0" borderId="0"/>
    <xf numFmtId="0" fontId="3" fillId="0" borderId="0"/>
    <xf numFmtId="0" fontId="3" fillId="0" borderId="0"/>
    <xf numFmtId="0" fontId="24" fillId="0" borderId="0"/>
    <xf numFmtId="0" fontId="24" fillId="0" borderId="0"/>
    <xf numFmtId="0" fontId="3" fillId="0" borderId="0" applyNumberFormat="0" applyFill="0" applyBorder="0" applyAlignment="0" applyProtection="0"/>
    <xf numFmtId="0" fontId="26" fillId="0" borderId="0"/>
    <xf numFmtId="0" fontId="3" fillId="0" borderId="0" applyNumberFormat="0" applyFill="0" applyBorder="0" applyAlignment="0" applyProtection="0"/>
    <xf numFmtId="0" fontId="3" fillId="0" borderId="0"/>
    <xf numFmtId="0" fontId="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9" fontId="24" fillId="0" borderId="0" applyFont="0" applyFill="0" applyBorder="0" applyAlignment="0" applyProtection="0"/>
    <xf numFmtId="0" fontId="24" fillId="0" borderId="0"/>
    <xf numFmtId="41" fontId="24" fillId="0" borderId="0" applyFont="0" applyFill="0" applyBorder="0" applyAlignment="0" applyProtection="0"/>
  </cellStyleXfs>
  <cellXfs count="993">
    <xf numFmtId="0" fontId="0" fillId="0" borderId="0" xfId="0"/>
    <xf numFmtId="0" fontId="27" fillId="0" borderId="0" xfId="0" applyFont="1" applyAlignment="1">
      <alignment vertical="center"/>
    </xf>
    <xf numFmtId="0" fontId="27" fillId="0" borderId="0" xfId="0" applyFont="1"/>
    <xf numFmtId="0" fontId="28" fillId="0" borderId="0" xfId="0" applyFont="1" applyAlignment="1">
      <alignment vertical="center"/>
    </xf>
    <xf numFmtId="0" fontId="29" fillId="0" borderId="0" xfId="0" applyFont="1" applyAlignment="1">
      <alignment vertical="center"/>
    </xf>
    <xf numFmtId="0" fontId="30" fillId="3" borderId="0" xfId="0" applyFont="1" applyFill="1"/>
    <xf numFmtId="0" fontId="27" fillId="3" borderId="0" xfId="0" applyFont="1" applyFill="1"/>
    <xf numFmtId="0" fontId="27" fillId="0" borderId="0" xfId="0" applyFont="1" applyAlignment="1">
      <alignment horizontal="left" vertical="top" wrapText="1"/>
    </xf>
    <xf numFmtId="0" fontId="28" fillId="3" borderId="0" xfId="0" applyFont="1" applyFill="1"/>
    <xf numFmtId="0" fontId="6" fillId="3" borderId="1" xfId="28" applyFont="1" applyFill="1" applyBorder="1" applyAlignment="1">
      <alignment horizontal="left"/>
    </xf>
    <xf numFmtId="0" fontId="6" fillId="3" borderId="0" xfId="28" applyFont="1" applyFill="1" applyAlignment="1">
      <alignment horizontal="center"/>
    </xf>
    <xf numFmtId="0" fontId="27" fillId="3" borderId="0" xfId="0" applyFont="1" applyFill="1" applyBorder="1"/>
    <xf numFmtId="0" fontId="28" fillId="0" borderId="0" xfId="0" applyFont="1"/>
    <xf numFmtId="3" fontId="27" fillId="3" borderId="0" xfId="0" applyNumberFormat="1" applyFont="1" applyFill="1"/>
    <xf numFmtId="0" fontId="6" fillId="3" borderId="1" xfId="29" applyFont="1" applyFill="1" applyBorder="1" applyAlignment="1">
      <alignment horizontal="left"/>
    </xf>
    <xf numFmtId="0" fontId="3" fillId="3" borderId="0" xfId="0" applyFont="1" applyFill="1"/>
    <xf numFmtId="0" fontId="6" fillId="3" borderId="0" xfId="29" applyFont="1" applyFill="1"/>
    <xf numFmtId="0" fontId="0" fillId="3" borderId="0" xfId="0" applyFill="1"/>
    <xf numFmtId="0" fontId="6" fillId="0" borderId="0" xfId="0" applyFont="1"/>
    <xf numFmtId="0" fontId="27" fillId="0" borderId="0" xfId="0" applyFont="1" applyBorder="1" applyAlignment="1">
      <alignment vertical="center"/>
    </xf>
    <xf numFmtId="0" fontId="31" fillId="0" borderId="0" xfId="0" applyFont="1"/>
    <xf numFmtId="0" fontId="31" fillId="0" borderId="2" xfId="0" applyFont="1" applyBorder="1"/>
    <xf numFmtId="0" fontId="31" fillId="0" borderId="0" xfId="0" applyFont="1" applyBorder="1"/>
    <xf numFmtId="0" fontId="31" fillId="0" borderId="3" xfId="0" applyFont="1" applyBorder="1"/>
    <xf numFmtId="0" fontId="31" fillId="0" borderId="4" xfId="0" applyFont="1" applyBorder="1"/>
    <xf numFmtId="0" fontId="31" fillId="0" borderId="1" xfId="0" applyFont="1" applyBorder="1"/>
    <xf numFmtId="0" fontId="31" fillId="0" borderId="5" xfId="0" applyFont="1" applyBorder="1"/>
    <xf numFmtId="0" fontId="27" fillId="0" borderId="0" xfId="0" applyFont="1" applyBorder="1"/>
    <xf numFmtId="0" fontId="27" fillId="4" borderId="0" xfId="0" applyFont="1" applyFill="1"/>
    <xf numFmtId="0" fontId="28" fillId="0" borderId="0" xfId="0" applyFont="1" applyBorder="1" applyAlignment="1">
      <alignment horizontal="center"/>
    </xf>
    <xf numFmtId="0" fontId="27" fillId="0" borderId="0" xfId="0" applyFont="1" applyFill="1"/>
    <xf numFmtId="0" fontId="6" fillId="3" borderId="1" xfId="33" applyFont="1" applyFill="1" applyBorder="1" applyAlignment="1">
      <alignment horizontal="left"/>
    </xf>
    <xf numFmtId="0" fontId="8" fillId="3" borderId="0" xfId="33" applyFont="1" applyFill="1" applyBorder="1" applyAlignment="1">
      <alignment horizontal="center"/>
    </xf>
    <xf numFmtId="0" fontId="8" fillId="3" borderId="0" xfId="33" applyFont="1" applyFill="1" applyAlignment="1">
      <alignment horizontal="center"/>
    </xf>
    <xf numFmtId="0" fontId="3" fillId="3" borderId="0" xfId="35" applyFont="1" applyFill="1" applyBorder="1"/>
    <xf numFmtId="0" fontId="6" fillId="3" borderId="0" xfId="35" applyFont="1" applyFill="1"/>
    <xf numFmtId="0" fontId="6" fillId="3" borderId="0" xfId="35" applyFont="1" applyFill="1" applyBorder="1"/>
    <xf numFmtId="165" fontId="6" fillId="3" borderId="6" xfId="8" applyNumberFormat="1" applyFont="1" applyFill="1" applyBorder="1"/>
    <xf numFmtId="0" fontId="27" fillId="0" borderId="0" xfId="0" applyFont="1" applyAlignment="1">
      <alignment vertical="top" wrapText="1"/>
    </xf>
    <xf numFmtId="0" fontId="32" fillId="0" borderId="0" xfId="0" applyFont="1" applyFill="1"/>
    <xf numFmtId="0" fontId="9" fillId="0" borderId="0" xfId="0" applyFont="1" applyFill="1"/>
    <xf numFmtId="43" fontId="32" fillId="0" borderId="0" xfId="3" applyFont="1" applyFill="1"/>
    <xf numFmtId="165" fontId="9" fillId="0" borderId="0" xfId="3" applyNumberFormat="1" applyFont="1" applyFill="1"/>
    <xf numFmtId="165" fontId="32" fillId="0" borderId="0" xfId="3" applyNumberFormat="1" applyFont="1" applyFill="1"/>
    <xf numFmtId="165" fontId="27" fillId="0" borderId="0" xfId="0" applyNumberFormat="1" applyFont="1"/>
    <xf numFmtId="167" fontId="27" fillId="0" borderId="0" xfId="0" applyNumberFormat="1" applyFont="1"/>
    <xf numFmtId="0" fontId="0" fillId="0" borderId="0" xfId="0" applyFill="1"/>
    <xf numFmtId="0" fontId="27" fillId="0" borderId="0" xfId="0" applyFont="1" applyFill="1" applyBorder="1"/>
    <xf numFmtId="0" fontId="30" fillId="0" borderId="0" xfId="0" applyFont="1" applyFill="1"/>
    <xf numFmtId="0" fontId="33" fillId="0" borderId="0" xfId="0" applyFont="1"/>
    <xf numFmtId="165" fontId="33" fillId="0" borderId="0" xfId="3" applyNumberFormat="1" applyFont="1"/>
    <xf numFmtId="165" fontId="33" fillId="0" borderId="0" xfId="0" applyNumberFormat="1" applyFont="1"/>
    <xf numFmtId="165" fontId="34" fillId="0" borderId="0" xfId="3" applyNumberFormat="1" applyFont="1"/>
    <xf numFmtId="169" fontId="27" fillId="0" borderId="0" xfId="0" applyNumberFormat="1" applyFont="1" applyAlignment="1">
      <alignment horizontal="right"/>
    </xf>
    <xf numFmtId="165" fontId="3" fillId="0" borderId="0" xfId="3" applyNumberFormat="1" applyFont="1"/>
    <xf numFmtId="165" fontId="6" fillId="0" borderId="0" xfId="3" applyNumberFormat="1" applyFont="1"/>
    <xf numFmtId="0" fontId="10" fillId="0" borderId="0" xfId="0" applyFont="1"/>
    <xf numFmtId="165" fontId="10" fillId="0" borderId="0" xfId="3" applyNumberFormat="1" applyFont="1"/>
    <xf numFmtId="0" fontId="3" fillId="0" borderId="0" xfId="31" applyFont="1"/>
    <xf numFmtId="165" fontId="27" fillId="0" borderId="0" xfId="3" applyNumberFormat="1" applyFont="1"/>
    <xf numFmtId="0" fontId="27" fillId="0" borderId="0" xfId="0" applyFont="1" applyAlignment="1">
      <alignment horizontal="left"/>
    </xf>
    <xf numFmtId="165" fontId="27" fillId="0" borderId="0" xfId="3" applyNumberFormat="1" applyFont="1" applyAlignment="1">
      <alignment horizontal="center"/>
    </xf>
    <xf numFmtId="0" fontId="5" fillId="0" borderId="0" xfId="0" applyFont="1" applyFill="1"/>
    <xf numFmtId="165" fontId="30" fillId="0" borderId="0" xfId="0" applyNumberFormat="1" applyFont="1" applyFill="1"/>
    <xf numFmtId="0" fontId="6" fillId="0" borderId="0" xfId="0" applyFont="1" applyFill="1"/>
    <xf numFmtId="165" fontId="27" fillId="0" borderId="0" xfId="3" applyNumberFormat="1" applyFont="1" applyFill="1"/>
    <xf numFmtId="0" fontId="27" fillId="0" borderId="0" xfId="0" applyFont="1" applyFill="1" applyAlignment="1">
      <alignment horizontal="left"/>
    </xf>
    <xf numFmtId="165" fontId="31" fillId="0" borderId="0" xfId="3" applyNumberFormat="1" applyFont="1"/>
    <xf numFmtId="0" fontId="27" fillId="0" borderId="0" xfId="0" applyFont="1" applyAlignment="1">
      <alignment horizontal="left"/>
    </xf>
    <xf numFmtId="0" fontId="32" fillId="3" borderId="0" xfId="0" applyFont="1" applyFill="1"/>
    <xf numFmtId="0" fontId="9" fillId="3" borderId="0" xfId="0" applyFont="1" applyFill="1"/>
    <xf numFmtId="0" fontId="11" fillId="0" borderId="0" xfId="0" applyFont="1" applyFill="1"/>
    <xf numFmtId="0" fontId="35" fillId="0" borderId="0" xfId="0" applyFont="1" applyFill="1"/>
    <xf numFmtId="165" fontId="27" fillId="0" borderId="0" xfId="0" applyNumberFormat="1" applyFont="1" applyFill="1"/>
    <xf numFmtId="0" fontId="10" fillId="0" borderId="0" xfId="0" applyFont="1" applyAlignment="1">
      <alignment horizontal="center"/>
    </xf>
    <xf numFmtId="165" fontId="31" fillId="0" borderId="0" xfId="3" applyNumberFormat="1" applyFont="1" applyAlignment="1">
      <alignment horizontal="center"/>
    </xf>
    <xf numFmtId="0" fontId="12" fillId="0" borderId="0" xfId="0" applyFont="1"/>
    <xf numFmtId="165" fontId="36" fillId="0" borderId="0" xfId="3" applyNumberFormat="1" applyFont="1"/>
    <xf numFmtId="165" fontId="37" fillId="0" borderId="0" xfId="3" applyNumberFormat="1" applyFont="1"/>
    <xf numFmtId="165" fontId="27" fillId="0" borderId="0" xfId="3" applyNumberFormat="1" applyFont="1" applyBorder="1"/>
    <xf numFmtId="0" fontId="27" fillId="0" borderId="0" xfId="0" applyFont="1" applyBorder="1" applyAlignment="1">
      <alignment horizontal="left"/>
    </xf>
    <xf numFmtId="165" fontId="27" fillId="0" borderId="0" xfId="3" applyNumberFormat="1" applyFont="1" applyBorder="1" applyAlignment="1">
      <alignment horizontal="center"/>
    </xf>
    <xf numFmtId="165" fontId="3" fillId="0" borderId="0" xfId="3" applyNumberFormat="1" applyFont="1" applyBorder="1"/>
    <xf numFmtId="165" fontId="34" fillId="0" borderId="0" xfId="3" applyNumberFormat="1" applyFont="1" applyBorder="1"/>
    <xf numFmtId="0" fontId="38" fillId="0" borderId="0" xfId="0" applyFont="1" applyFill="1"/>
    <xf numFmtId="165" fontId="35" fillId="0" borderId="0" xfId="3" applyNumberFormat="1" applyFont="1" applyFill="1" applyAlignment="1"/>
    <xf numFmtId="165" fontId="11" fillId="0" borderId="0" xfId="3" applyNumberFormat="1" applyFont="1" applyFill="1" applyAlignment="1"/>
    <xf numFmtId="0" fontId="35" fillId="0" borderId="0" xfId="0" applyFont="1" applyFill="1" applyAlignment="1"/>
    <xf numFmtId="0" fontId="11" fillId="0" borderId="0" xfId="0" applyFont="1" applyFill="1" applyAlignment="1"/>
    <xf numFmtId="0" fontId="39" fillId="0" borderId="0" xfId="0" applyFont="1"/>
    <xf numFmtId="43" fontId="27" fillId="0" borderId="0" xfId="3" applyFont="1" applyFill="1"/>
    <xf numFmtId="165" fontId="6" fillId="0" borderId="0" xfId="3" applyNumberFormat="1" applyFont="1" applyFill="1"/>
    <xf numFmtId="165" fontId="27" fillId="0" borderId="0" xfId="3" applyNumberFormat="1" applyFont="1" applyFill="1" applyAlignment="1">
      <alignment horizontal="center"/>
    </xf>
    <xf numFmtId="165" fontId="11" fillId="0" borderId="0" xfId="3" applyNumberFormat="1" applyFont="1" applyFill="1" applyAlignment="1">
      <alignment horizontal="left"/>
    </xf>
    <xf numFmtId="165" fontId="40" fillId="5" borderId="0" xfId="0" applyNumberFormat="1" applyFont="1" applyFill="1" applyAlignment="1">
      <alignment horizontal="center" vertical="center"/>
    </xf>
    <xf numFmtId="0" fontId="41" fillId="6" borderId="0" xfId="0" applyFont="1" applyFill="1" applyAlignment="1">
      <alignment vertical="center"/>
    </xf>
    <xf numFmtId="0" fontId="40" fillId="5" borderId="0" xfId="0" applyFont="1" applyFill="1" applyAlignment="1">
      <alignment horizontal="center" vertical="center"/>
    </xf>
    <xf numFmtId="0" fontId="42" fillId="5" borderId="0" xfId="0" applyFont="1" applyFill="1"/>
    <xf numFmtId="0" fontId="5" fillId="7" borderId="7" xfId="16" applyFont="1" applyFill="1" applyBorder="1"/>
    <xf numFmtId="0" fontId="34" fillId="3" borderId="0" xfId="0" applyFont="1" applyFill="1"/>
    <xf numFmtId="0" fontId="28" fillId="0" borderId="0" xfId="0" applyFont="1" applyFill="1"/>
    <xf numFmtId="0" fontId="6" fillId="0" borderId="0" xfId="0" applyFont="1" applyFill="1" applyAlignment="1">
      <alignment wrapText="1"/>
    </xf>
    <xf numFmtId="0" fontId="27" fillId="0" borderId="0" xfId="0" applyFont="1" applyAlignment="1">
      <alignment wrapText="1"/>
    </xf>
    <xf numFmtId="0" fontId="29" fillId="2" borderId="0" xfId="0" applyFont="1" applyFill="1" applyAlignment="1">
      <alignment vertical="center"/>
    </xf>
    <xf numFmtId="0" fontId="27" fillId="2" borderId="0" xfId="0" applyFont="1" applyFill="1"/>
    <xf numFmtId="0" fontId="0" fillId="2" borderId="0" xfId="0" applyFill="1"/>
    <xf numFmtId="0" fontId="39" fillId="2" borderId="0" xfId="0" applyFont="1" applyFill="1"/>
    <xf numFmtId="0" fontId="43" fillId="2" borderId="0" xfId="0" applyFont="1" applyFill="1"/>
    <xf numFmtId="0" fontId="27" fillId="0" borderId="0" xfId="0" applyFont="1" applyAlignment="1">
      <alignment horizontal="left" vertical="top" wrapText="1"/>
    </xf>
    <xf numFmtId="0" fontId="27" fillId="0" borderId="0" xfId="0" applyFont="1" applyAlignment="1">
      <alignment vertical="justify" wrapText="1"/>
    </xf>
    <xf numFmtId="0" fontId="27" fillId="0" borderId="0" xfId="0" applyFont="1" applyFill="1" applyAlignment="1">
      <alignment vertical="justify" wrapText="1"/>
    </xf>
    <xf numFmtId="0" fontId="28" fillId="0" borderId="0" xfId="0" applyFont="1" applyAlignment="1">
      <alignment horizontal="left" vertical="top" wrapText="1"/>
    </xf>
    <xf numFmtId="0" fontId="28" fillId="0" borderId="0" xfId="0" applyFont="1" applyAlignment="1">
      <alignment vertical="top" wrapText="1"/>
    </xf>
    <xf numFmtId="0" fontId="27" fillId="2" borderId="0" xfId="0" applyFont="1" applyFill="1" applyAlignment="1">
      <alignment vertical="justify" wrapText="1"/>
    </xf>
    <xf numFmtId="0" fontId="27" fillId="2" borderId="0" xfId="0" applyFont="1" applyFill="1" applyAlignment="1">
      <alignment horizontal="left" vertical="top" wrapText="1"/>
    </xf>
    <xf numFmtId="0" fontId="27" fillId="2" borderId="0" xfId="0" applyFont="1" applyFill="1" applyAlignment="1">
      <alignment vertical="top" wrapText="1"/>
    </xf>
    <xf numFmtId="0" fontId="28" fillId="2" borderId="0" xfId="0" applyFont="1" applyFill="1" applyAlignment="1">
      <alignment vertical="top" wrapText="1"/>
    </xf>
    <xf numFmtId="0" fontId="28" fillId="2" borderId="0" xfId="0" applyFont="1" applyFill="1" applyAlignment="1">
      <alignment vertical="justify" wrapText="1"/>
    </xf>
    <xf numFmtId="0" fontId="28" fillId="2" borderId="0" xfId="0" applyFont="1" applyFill="1" applyAlignment="1">
      <alignment horizontal="center" vertical="center" wrapText="1"/>
    </xf>
    <xf numFmtId="0" fontId="25" fillId="0" borderId="0" xfId="2"/>
    <xf numFmtId="0" fontId="25" fillId="2" borderId="0" xfId="2" applyFill="1"/>
    <xf numFmtId="0" fontId="41" fillId="3" borderId="0" xfId="0" applyFont="1" applyFill="1" applyAlignment="1">
      <alignment horizontal="left" vertical="center"/>
    </xf>
    <xf numFmtId="0" fontId="43" fillId="0" borderId="0" xfId="0" applyFont="1"/>
    <xf numFmtId="0" fontId="41" fillId="3" borderId="0" xfId="0" applyFont="1" applyFill="1" applyAlignment="1">
      <alignment vertical="center"/>
    </xf>
    <xf numFmtId="0" fontId="25" fillId="3" borderId="0" xfId="2" applyFill="1"/>
    <xf numFmtId="0" fontId="39" fillId="3" borderId="0" xfId="0" applyFont="1" applyFill="1"/>
    <xf numFmtId="0" fontId="29" fillId="2" borderId="0" xfId="0" applyFont="1" applyFill="1" applyBorder="1"/>
    <xf numFmtId="167" fontId="29" fillId="2" borderId="0" xfId="7" applyNumberFormat="1" applyFont="1" applyFill="1" applyBorder="1"/>
    <xf numFmtId="9" fontId="29" fillId="2" borderId="0" xfId="91" applyFont="1" applyFill="1" applyBorder="1"/>
    <xf numFmtId="3" fontId="29" fillId="2" borderId="0" xfId="0" applyNumberFormat="1" applyFont="1" applyFill="1" applyBorder="1"/>
    <xf numFmtId="0" fontId="44" fillId="2" borderId="0" xfId="0" applyFont="1" applyFill="1" applyBorder="1"/>
    <xf numFmtId="41" fontId="29" fillId="2" borderId="8" xfId="4" applyFont="1" applyFill="1" applyBorder="1"/>
    <xf numFmtId="0" fontId="44" fillId="2" borderId="0" xfId="0" applyFont="1" applyFill="1" applyBorder="1" applyAlignment="1">
      <alignment vertical="center" wrapText="1"/>
    </xf>
    <xf numFmtId="0" fontId="0" fillId="6" borderId="0" xfId="0" applyFill="1"/>
    <xf numFmtId="0" fontId="14" fillId="3" borderId="0" xfId="16" applyFont="1" applyFill="1" applyBorder="1"/>
    <xf numFmtId="0" fontId="14" fillId="2" borderId="0" xfId="16" applyFont="1" applyFill="1" applyBorder="1"/>
    <xf numFmtId="167" fontId="14" fillId="2" borderId="0" xfId="16" applyNumberFormat="1" applyFont="1" applyFill="1" applyBorder="1"/>
    <xf numFmtId="0" fontId="45" fillId="2" borderId="0" xfId="0" applyFont="1" applyFill="1"/>
    <xf numFmtId="0" fontId="45" fillId="0" borderId="0" xfId="0" applyFont="1"/>
    <xf numFmtId="0" fontId="0" fillId="2" borderId="7" xfId="0" applyFill="1" applyBorder="1"/>
    <xf numFmtId="0" fontId="30" fillId="5" borderId="0" xfId="0" applyFont="1" applyFill="1"/>
    <xf numFmtId="0" fontId="27" fillId="3" borderId="0" xfId="0" applyFont="1" applyFill="1" applyAlignment="1">
      <alignment horizontal="center" vertical="center"/>
    </xf>
    <xf numFmtId="0" fontId="25" fillId="3" borderId="0" xfId="2" applyFill="1" applyAlignment="1">
      <alignment horizontal="center" vertical="center"/>
    </xf>
    <xf numFmtId="0" fontId="0" fillId="0" borderId="0" xfId="0"/>
    <xf numFmtId="168" fontId="48" fillId="5" borderId="0" xfId="3" applyNumberFormat="1" applyFont="1" applyFill="1" applyAlignment="1">
      <alignment horizontal="center" vertical="center"/>
    </xf>
    <xf numFmtId="0" fontId="48" fillId="3" borderId="0" xfId="0" applyFont="1" applyFill="1" applyBorder="1" applyAlignment="1">
      <alignment horizontal="center" vertical="center"/>
    </xf>
    <xf numFmtId="0" fontId="49" fillId="3" borderId="0" xfId="0" applyFont="1" applyFill="1" applyAlignment="1">
      <alignment horizontal="center" vertical="center"/>
    </xf>
    <xf numFmtId="165" fontId="27" fillId="3" borderId="0" xfId="0" applyNumberFormat="1" applyFont="1" applyFill="1" applyAlignment="1">
      <alignment horizontal="center" vertical="center"/>
    </xf>
    <xf numFmtId="0" fontId="48" fillId="3" borderId="0" xfId="0" applyFont="1" applyFill="1" applyAlignment="1">
      <alignment horizontal="center" vertical="center"/>
    </xf>
    <xf numFmtId="0" fontId="6" fillId="3" borderId="0" xfId="0" applyFont="1" applyFill="1" applyAlignment="1">
      <alignment horizontal="center" vertical="center"/>
    </xf>
    <xf numFmtId="0" fontId="13" fillId="3" borderId="0" xfId="0" applyFont="1" applyFill="1" applyAlignment="1">
      <alignment horizontal="center" vertical="center"/>
    </xf>
    <xf numFmtId="0" fontId="30" fillId="3" borderId="0" xfId="0" applyFont="1" applyFill="1" applyAlignment="1">
      <alignment horizontal="center" vertical="center"/>
    </xf>
    <xf numFmtId="165" fontId="35" fillId="3" borderId="0" xfId="3" applyNumberFormat="1" applyFont="1" applyFill="1" applyAlignment="1">
      <alignment horizontal="center" vertical="center"/>
    </xf>
    <xf numFmtId="165" fontId="11" fillId="0" borderId="0" xfId="3" applyNumberFormat="1" applyFont="1" applyFill="1" applyAlignment="1">
      <alignment horizontal="center" vertical="center"/>
    </xf>
    <xf numFmtId="0" fontId="11" fillId="3" borderId="0" xfId="0" applyFont="1" applyFill="1" applyAlignment="1">
      <alignment horizontal="center" vertical="center"/>
    </xf>
    <xf numFmtId="0" fontId="35" fillId="3" borderId="0" xfId="0" applyFont="1" applyFill="1" applyAlignment="1">
      <alignment horizontal="center" vertical="center"/>
    </xf>
    <xf numFmtId="0" fontId="9" fillId="3" borderId="0" xfId="0" applyFont="1" applyFill="1" applyAlignment="1">
      <alignment horizontal="center" vertical="center"/>
    </xf>
    <xf numFmtId="43" fontId="32" fillId="3" borderId="0" xfId="3" applyFont="1" applyFill="1" applyAlignment="1">
      <alignment horizontal="center" vertical="center"/>
    </xf>
    <xf numFmtId="0" fontId="32" fillId="3" borderId="0" xfId="0" applyFont="1" applyFill="1" applyAlignment="1">
      <alignment horizontal="center" vertical="center"/>
    </xf>
    <xf numFmtId="0" fontId="25" fillId="0" borderId="0" xfId="2" applyAlignment="1">
      <alignment horizontal="center"/>
    </xf>
    <xf numFmtId="43" fontId="27" fillId="3" borderId="0" xfId="3" applyFont="1" applyFill="1" applyAlignment="1">
      <alignment horizontal="center" vertical="center"/>
    </xf>
    <xf numFmtId="165" fontId="27" fillId="3" borderId="0" xfId="3" applyNumberFormat="1" applyFont="1" applyFill="1" applyAlignment="1">
      <alignment horizontal="center" vertical="center"/>
    </xf>
    <xf numFmtId="165" fontId="6" fillId="3" borderId="0" xfId="3" applyNumberFormat="1" applyFont="1" applyFill="1" applyAlignment="1">
      <alignment horizontal="center" vertical="center"/>
    </xf>
    <xf numFmtId="0" fontId="31" fillId="0" borderId="0" xfId="0" applyFont="1" applyAlignment="1">
      <alignment horizontal="center"/>
    </xf>
    <xf numFmtId="0" fontId="14" fillId="0" borderId="17" xfId="0" applyFont="1" applyBorder="1" applyAlignment="1">
      <alignment vertical="center" wrapText="1"/>
    </xf>
    <xf numFmtId="0" fontId="14" fillId="0" borderId="18" xfId="0" applyFont="1" applyBorder="1" applyAlignment="1">
      <alignment vertical="center" wrapText="1"/>
    </xf>
    <xf numFmtId="0" fontId="5" fillId="0" borderId="19" xfId="0" applyFont="1" applyBorder="1" applyAlignment="1">
      <alignment vertical="center" wrapText="1"/>
    </xf>
    <xf numFmtId="0" fontId="0" fillId="3" borderId="0" xfId="0" quotePrefix="1" applyFill="1"/>
    <xf numFmtId="0" fontId="41" fillId="3" borderId="0" xfId="0" applyFont="1" applyFill="1" applyBorder="1" applyAlignment="1">
      <alignment horizontal="left"/>
    </xf>
    <xf numFmtId="0" fontId="0" fillId="0" borderId="0" xfId="0"/>
    <xf numFmtId="0" fontId="3" fillId="2" borderId="0" xfId="0" applyFont="1" applyFill="1"/>
    <xf numFmtId="0" fontId="27" fillId="3" borderId="7" xfId="0" applyFont="1" applyFill="1" applyBorder="1"/>
    <xf numFmtId="0" fontId="27" fillId="0" borderId="0" xfId="0" applyFont="1" applyAlignment="1">
      <alignment horizontal="left"/>
    </xf>
    <xf numFmtId="0" fontId="50" fillId="0" borderId="7" xfId="0" applyFont="1" applyBorder="1" applyAlignment="1">
      <alignment horizontal="center" vertical="center" wrapText="1"/>
    </xf>
    <xf numFmtId="0" fontId="41" fillId="0" borderId="0" xfId="0" applyFont="1" applyFill="1" applyAlignment="1">
      <alignment vertical="center"/>
    </xf>
    <xf numFmtId="0" fontId="41" fillId="2" borderId="0" xfId="0" applyFont="1" applyFill="1" applyBorder="1" applyAlignment="1">
      <alignment vertical="center"/>
    </xf>
    <xf numFmtId="41" fontId="24" fillId="2" borderId="8" xfId="4" applyFont="1" applyFill="1" applyBorder="1"/>
    <xf numFmtId="0" fontId="51" fillId="3" borderId="0" xfId="0" applyFont="1" applyFill="1" applyAlignment="1"/>
    <xf numFmtId="41" fontId="27" fillId="0" borderId="8" xfId="4" applyFont="1" applyBorder="1" applyAlignment="1">
      <alignment vertical="top" wrapText="1"/>
    </xf>
    <xf numFmtId="41" fontId="24" fillId="0" borderId="8" xfId="4" applyFont="1" applyBorder="1"/>
    <xf numFmtId="0" fontId="29" fillId="2" borderId="0" xfId="0" quotePrefix="1" applyFont="1" applyFill="1" applyBorder="1"/>
    <xf numFmtId="0" fontId="0" fillId="0" borderId="0" xfId="0"/>
    <xf numFmtId="0" fontId="27" fillId="4" borderId="0" xfId="0" applyFont="1" applyFill="1" applyAlignment="1">
      <alignment horizontal="left"/>
    </xf>
    <xf numFmtId="0" fontId="52" fillId="0" borderId="0" xfId="2" quotePrefix="1" applyFont="1" applyBorder="1" applyAlignment="1">
      <alignment horizontal="left"/>
    </xf>
    <xf numFmtId="0" fontId="53" fillId="2" borderId="0" xfId="0" applyFont="1" applyFill="1"/>
    <xf numFmtId="0" fontId="41" fillId="5" borderId="0" xfId="0" applyFont="1" applyFill="1" applyAlignment="1"/>
    <xf numFmtId="0" fontId="41" fillId="0" borderId="0" xfId="0" applyFont="1" applyFill="1" applyAlignment="1"/>
    <xf numFmtId="0" fontId="54" fillId="0" borderId="0" xfId="0" applyFont="1" applyAlignment="1">
      <alignment vertical="center"/>
    </xf>
    <xf numFmtId="0" fontId="55" fillId="0" borderId="7" xfId="0" applyFont="1" applyBorder="1" applyAlignment="1">
      <alignment horizontal="justify" vertical="center" wrapText="1"/>
    </xf>
    <xf numFmtId="0" fontId="55" fillId="0" borderId="7" xfId="0" applyFont="1" applyBorder="1" applyAlignment="1">
      <alignment horizontal="center" vertical="center" wrapText="1"/>
    </xf>
    <xf numFmtId="0" fontId="55" fillId="0" borderId="7" xfId="0" applyFont="1" applyBorder="1" applyAlignment="1">
      <alignment horizontal="right" vertical="center" wrapText="1"/>
    </xf>
    <xf numFmtId="0" fontId="56" fillId="5" borderId="7" xfId="0" applyFont="1" applyFill="1" applyBorder="1" applyAlignment="1">
      <alignment horizontal="justify" vertical="center" wrapText="1"/>
    </xf>
    <xf numFmtId="0" fontId="57" fillId="5" borderId="7" xfId="0" applyFont="1" applyFill="1" applyBorder="1" applyAlignment="1">
      <alignment horizontal="right" vertical="center" wrapText="1"/>
    </xf>
    <xf numFmtId="0" fontId="57" fillId="5" borderId="7" xfId="0" applyFont="1" applyFill="1" applyBorder="1" applyAlignment="1">
      <alignment horizontal="center" vertical="center" wrapText="1"/>
    </xf>
    <xf numFmtId="0" fontId="55" fillId="2" borderId="0" xfId="0" applyFont="1" applyFill="1" applyAlignment="1">
      <alignment vertical="center" wrapText="1"/>
    </xf>
    <xf numFmtId="0" fontId="55" fillId="2" borderId="0" xfId="0" applyFont="1" applyFill="1" applyAlignment="1">
      <alignment vertical="center"/>
    </xf>
    <xf numFmtId="0" fontId="0" fillId="0" borderId="0" xfId="0"/>
    <xf numFmtId="0" fontId="0" fillId="0" borderId="0" xfId="0"/>
    <xf numFmtId="0" fontId="41" fillId="6" borderId="0" xfId="0" applyFont="1" applyFill="1" applyAlignment="1">
      <alignment horizontal="center" vertical="center" wrapText="1"/>
    </xf>
    <xf numFmtId="0" fontId="28" fillId="2" borderId="0" xfId="0" applyFont="1" applyFill="1" applyAlignment="1">
      <alignment horizontal="center" vertical="center" wrapText="1"/>
    </xf>
    <xf numFmtId="0" fontId="39" fillId="2" borderId="0" xfId="0" applyFont="1" applyFill="1" applyAlignment="1">
      <alignment horizontal="center" vertical="center"/>
    </xf>
    <xf numFmtId="0" fontId="6" fillId="3" borderId="0" xfId="0" applyFont="1" applyFill="1" applyBorder="1" applyAlignment="1">
      <alignment vertical="center"/>
    </xf>
    <xf numFmtId="0" fontId="27" fillId="0" borderId="0" xfId="0" applyFont="1" applyBorder="1" applyAlignment="1"/>
    <xf numFmtId="0" fontId="48" fillId="5" borderId="0" xfId="3" applyNumberFormat="1" applyFont="1" applyFill="1" applyAlignment="1">
      <alignment horizontal="center"/>
    </xf>
    <xf numFmtId="0" fontId="0" fillId="2" borderId="20" xfId="0" applyFill="1" applyBorder="1" applyAlignment="1">
      <alignment vertical="center" wrapText="1"/>
    </xf>
    <xf numFmtId="0" fontId="0" fillId="2" borderId="7" xfId="0" applyFill="1" applyBorder="1" applyAlignment="1">
      <alignment vertical="center" wrapText="1"/>
    </xf>
    <xf numFmtId="0" fontId="45" fillId="2" borderId="0" xfId="0" applyFont="1" applyFill="1" applyAlignment="1">
      <alignment horizontal="center"/>
    </xf>
    <xf numFmtId="0" fontId="58" fillId="0" borderId="7" xfId="0" applyFont="1" applyBorder="1" applyAlignment="1">
      <alignment horizontal="center" vertical="center" wrapText="1"/>
    </xf>
    <xf numFmtId="0" fontId="0" fillId="0" borderId="0" xfId="0" applyAlignment="1">
      <alignment horizontal="center"/>
    </xf>
    <xf numFmtId="0" fontId="41" fillId="5" borderId="0" xfId="0" applyFont="1" applyFill="1" applyAlignment="1">
      <alignment vertical="center"/>
    </xf>
    <xf numFmtId="0" fontId="27" fillId="0" borderId="0" xfId="0" applyFont="1" applyAlignment="1"/>
    <xf numFmtId="0" fontId="59" fillId="3" borderId="0" xfId="0" applyFont="1" applyFill="1"/>
    <xf numFmtId="0" fontId="3" fillId="3" borderId="0" xfId="28" applyFont="1" applyFill="1" applyAlignment="1">
      <alignment horizontal="center"/>
    </xf>
    <xf numFmtId="0" fontId="32" fillId="0" borderId="0" xfId="0" applyFont="1" applyAlignment="1">
      <alignment horizontal="center" vertical="center"/>
    </xf>
    <xf numFmtId="0" fontId="27" fillId="0" borderId="21" xfId="0" applyFont="1" applyBorder="1"/>
    <xf numFmtId="0" fontId="6" fillId="3" borderId="8" xfId="0" applyFont="1" applyFill="1" applyBorder="1" applyAlignment="1">
      <alignment horizontal="center" vertical="center"/>
    </xf>
    <xf numFmtId="0" fontId="6" fillId="3" borderId="2" xfId="0" applyFont="1" applyFill="1" applyBorder="1" applyAlignment="1">
      <alignment vertical="center"/>
    </xf>
    <xf numFmtId="0" fontId="27" fillId="0" borderId="2" xfId="0" applyFont="1" applyBorder="1"/>
    <xf numFmtId="0" fontId="27" fillId="0" borderId="4" xfId="0" applyFont="1" applyBorder="1"/>
    <xf numFmtId="0" fontId="28" fillId="0" borderId="20" xfId="0" applyFont="1" applyBorder="1" applyAlignment="1">
      <alignment horizontal="center" vertical="center"/>
    </xf>
    <xf numFmtId="0" fontId="25" fillId="0" borderId="22" xfId="2" applyBorder="1" applyAlignment="1">
      <alignment horizontal="center"/>
    </xf>
    <xf numFmtId="0" fontId="25" fillId="0" borderId="22" xfId="2" quotePrefix="1" applyBorder="1" applyAlignment="1">
      <alignment horizontal="center"/>
    </xf>
    <xf numFmtId="0" fontId="52" fillId="0" borderId="22" xfId="2" quotePrefix="1" applyFont="1" applyBorder="1" applyAlignment="1">
      <alignment horizontal="center"/>
    </xf>
    <xf numFmtId="165" fontId="25" fillId="0" borderId="0" xfId="2" applyNumberFormat="1" applyAlignment="1">
      <alignment horizontal="center" vertical="center"/>
    </xf>
    <xf numFmtId="0" fontId="59" fillId="2" borderId="0" xfId="0" applyFont="1" applyFill="1" applyAlignment="1">
      <alignment horizontal="left" vertical="top" wrapText="1"/>
    </xf>
    <xf numFmtId="0" fontId="0" fillId="0" borderId="1" xfId="0" applyBorder="1"/>
    <xf numFmtId="0" fontId="0" fillId="2" borderId="0" xfId="0" applyFont="1" applyFill="1" applyAlignment="1">
      <alignment horizontal="left" vertical="center"/>
    </xf>
    <xf numFmtId="0" fontId="0" fillId="2" borderId="0" xfId="0" applyFont="1" applyFill="1"/>
    <xf numFmtId="0" fontId="39" fillId="2" borderId="1" xfId="0" applyFont="1" applyFill="1" applyBorder="1"/>
    <xf numFmtId="0" fontId="0" fillId="0" borderId="0" xfId="0"/>
    <xf numFmtId="0" fontId="60" fillId="2" borderId="0" xfId="0" applyFont="1" applyFill="1" applyAlignment="1">
      <alignment horizontal="center"/>
    </xf>
    <xf numFmtId="0" fontId="41" fillId="5" borderId="21" xfId="0" applyFont="1" applyFill="1" applyBorder="1" applyAlignment="1">
      <alignment vertical="center"/>
    </xf>
    <xf numFmtId="0" fontId="41" fillId="5" borderId="8" xfId="0" applyFont="1" applyFill="1" applyBorder="1" applyAlignment="1">
      <alignment vertical="center"/>
    </xf>
    <xf numFmtId="0" fontId="41" fillId="5" borderId="23" xfId="0" applyFont="1" applyFill="1" applyBorder="1" applyAlignment="1">
      <alignment vertical="center"/>
    </xf>
    <xf numFmtId="0" fontId="41" fillId="5" borderId="0" xfId="0" applyFont="1" applyFill="1" applyBorder="1" applyAlignment="1">
      <alignment vertical="center"/>
    </xf>
    <xf numFmtId="0" fontId="28" fillId="0" borderId="0" xfId="0" applyFont="1" applyBorder="1" applyAlignment="1">
      <alignment vertical="center"/>
    </xf>
    <xf numFmtId="0" fontId="0" fillId="0" borderId="0" xfId="0"/>
    <xf numFmtId="0" fontId="41" fillId="5" borderId="0" xfId="0" applyFont="1" applyFill="1" applyAlignment="1">
      <alignment horizontal="center" vertical="center" wrapText="1"/>
    </xf>
    <xf numFmtId="0" fontId="41" fillId="5" borderId="0" xfId="0" applyFont="1" applyFill="1" applyBorder="1" applyAlignment="1">
      <alignment horizontal="left" vertical="center"/>
    </xf>
    <xf numFmtId="0" fontId="55" fillId="0" borderId="7" xfId="0" applyFont="1" applyBorder="1" applyAlignment="1">
      <alignment horizontal="justify" vertical="center" wrapText="1"/>
    </xf>
    <xf numFmtId="0" fontId="61" fillId="3" borderId="0" xfId="0" applyFont="1" applyFill="1"/>
    <xf numFmtId="0" fontId="61" fillId="0" borderId="0" xfId="0" applyFont="1" applyBorder="1"/>
    <xf numFmtId="3" fontId="27" fillId="0" borderId="0" xfId="3" applyNumberFormat="1" applyFont="1" applyFill="1" applyAlignment="1">
      <alignment horizontal="center"/>
    </xf>
    <xf numFmtId="3" fontId="6" fillId="0" borderId="0" xfId="0" applyNumberFormat="1" applyFont="1" applyFill="1" applyAlignment="1">
      <alignment horizontal="center"/>
    </xf>
    <xf numFmtId="3" fontId="6" fillId="0" borderId="0" xfId="3" applyNumberFormat="1" applyFont="1" applyFill="1" applyBorder="1" applyAlignment="1">
      <alignment horizontal="center"/>
    </xf>
    <xf numFmtId="3" fontId="6" fillId="0" borderId="0" xfId="3" applyNumberFormat="1" applyFont="1" applyFill="1" applyAlignment="1">
      <alignment horizontal="center"/>
    </xf>
    <xf numFmtId="0" fontId="14" fillId="2" borderId="0" xfId="0" applyFont="1" applyFill="1" applyBorder="1" applyAlignment="1">
      <alignment vertical="center" wrapText="1"/>
    </xf>
    <xf numFmtId="0" fontId="15" fillId="0" borderId="24" xfId="0" applyFont="1" applyBorder="1" applyAlignment="1">
      <alignment vertical="center" wrapText="1"/>
    </xf>
    <xf numFmtId="9" fontId="62" fillId="2" borderId="0" xfId="91" applyFont="1" applyFill="1" applyBorder="1" applyAlignment="1"/>
    <xf numFmtId="0" fontId="62" fillId="2" borderId="0" xfId="0" applyFont="1" applyFill="1" applyBorder="1" applyAlignment="1"/>
    <xf numFmtId="0" fontId="63" fillId="2" borderId="0" xfId="0" applyFont="1" applyFill="1" applyBorder="1"/>
    <xf numFmtId="0" fontId="43" fillId="2" borderId="0" xfId="0" applyFont="1" applyFill="1" applyAlignment="1">
      <alignment wrapText="1"/>
    </xf>
    <xf numFmtId="0" fontId="47" fillId="2" borderId="0" xfId="0" applyFont="1" applyFill="1" applyAlignment="1">
      <alignment wrapText="1"/>
    </xf>
    <xf numFmtId="0" fontId="46" fillId="2" borderId="0" xfId="0" applyFont="1" applyFill="1" applyAlignment="1">
      <alignment wrapText="1"/>
    </xf>
    <xf numFmtId="0" fontId="12" fillId="0" borderId="0" xfId="0" applyFont="1" applyAlignment="1"/>
    <xf numFmtId="0" fontId="64" fillId="0" borderId="0" xfId="0" applyFont="1" applyFill="1"/>
    <xf numFmtId="0" fontId="65" fillId="0" borderId="0" xfId="0" applyFont="1"/>
    <xf numFmtId="0" fontId="41" fillId="0" borderId="0" xfId="0" applyFont="1" applyFill="1" applyBorder="1" applyAlignment="1">
      <alignment vertical="center"/>
    </xf>
    <xf numFmtId="0" fontId="0" fillId="0" borderId="0" xfId="0"/>
    <xf numFmtId="0" fontId="41" fillId="5" borderId="0" xfId="0" applyFont="1" applyFill="1" applyBorder="1" applyAlignment="1">
      <alignment horizontal="center" vertical="center"/>
    </xf>
    <xf numFmtId="0" fontId="60" fillId="3" borderId="0" xfId="0" applyFont="1" applyFill="1" applyAlignment="1"/>
    <xf numFmtId="0" fontId="66" fillId="5" borderId="0" xfId="0" applyFont="1" applyFill="1" applyAlignment="1">
      <alignment horizontal="center" vertical="center"/>
    </xf>
    <xf numFmtId="0" fontId="66" fillId="5" borderId="0" xfId="0" applyFont="1" applyFill="1" applyAlignment="1">
      <alignment vertical="center"/>
    </xf>
    <xf numFmtId="0" fontId="60" fillId="2" borderId="25" xfId="0" applyFont="1" applyFill="1" applyBorder="1" applyAlignment="1"/>
    <xf numFmtId="0" fontId="14" fillId="8" borderId="49" xfId="16" applyFont="1" applyFill="1" applyBorder="1" applyAlignment="1">
      <alignment vertical="center"/>
    </xf>
    <xf numFmtId="0" fontId="67" fillId="9" borderId="50" xfId="16" applyFont="1" applyFill="1" applyBorder="1" applyAlignment="1">
      <alignment horizontal="center" vertical="center"/>
    </xf>
    <xf numFmtId="0" fontId="67" fillId="9" borderId="51" xfId="16" applyFont="1" applyFill="1" applyBorder="1" applyAlignment="1">
      <alignment vertical="center"/>
    </xf>
    <xf numFmtId="0" fontId="41" fillId="5" borderId="1" xfId="28" applyFont="1" applyFill="1" applyBorder="1" applyAlignment="1">
      <alignment horizontal="center"/>
    </xf>
    <xf numFmtId="0" fontId="44" fillId="2" borderId="0" xfId="0" applyFont="1" applyFill="1" applyBorder="1" applyAlignment="1">
      <alignment horizontal="center"/>
    </xf>
    <xf numFmtId="0" fontId="41" fillId="5" borderId="0" xfId="0" applyFont="1" applyFill="1" applyBorder="1" applyAlignment="1"/>
    <xf numFmtId="9" fontId="63" fillId="2" borderId="0" xfId="91" applyFont="1" applyFill="1" applyBorder="1" applyAlignment="1"/>
    <xf numFmtId="0" fontId="45" fillId="2" borderId="26" xfId="0" applyFont="1" applyFill="1" applyBorder="1" applyAlignment="1"/>
    <xf numFmtId="0" fontId="6" fillId="0" borderId="0" xfId="0" applyFont="1" applyFill="1" applyAlignment="1"/>
    <xf numFmtId="0" fontId="64" fillId="5" borderId="0" xfId="0" applyFont="1" applyFill="1"/>
    <xf numFmtId="0" fontId="27" fillId="0" borderId="0" xfId="0" applyFont="1" applyFill="1" applyAlignment="1">
      <alignment horizontal="center"/>
    </xf>
    <xf numFmtId="0" fontId="25" fillId="0" borderId="0" xfId="2" applyAlignment="1">
      <alignment horizontal="right"/>
    </xf>
    <xf numFmtId="0" fontId="27" fillId="0" borderId="0" xfId="0" applyFont="1" applyAlignment="1">
      <alignment horizontal="justify" vertical="center"/>
    </xf>
    <xf numFmtId="0" fontId="68" fillId="10" borderId="0" xfId="0" applyFont="1" applyFill="1" applyBorder="1"/>
    <xf numFmtId="0" fontId="68" fillId="10" borderId="22" xfId="0" applyFont="1" applyFill="1" applyBorder="1"/>
    <xf numFmtId="0" fontId="69" fillId="10" borderId="7" xfId="0" applyFont="1" applyFill="1" applyBorder="1"/>
    <xf numFmtId="0" fontId="68" fillId="10" borderId="7" xfId="0" applyFont="1" applyFill="1" applyBorder="1"/>
    <xf numFmtId="0" fontId="16" fillId="10" borderId="0" xfId="0" applyFont="1" applyFill="1" applyBorder="1"/>
    <xf numFmtId="0" fontId="17" fillId="10" borderId="27" xfId="0" applyFont="1" applyFill="1" applyBorder="1"/>
    <xf numFmtId="0" fontId="17" fillId="10" borderId="7" xfId="0" applyFont="1" applyFill="1" applyBorder="1"/>
    <xf numFmtId="0" fontId="16" fillId="10" borderId="7" xfId="0" applyFont="1" applyFill="1" applyBorder="1"/>
    <xf numFmtId="0" fontId="70" fillId="10" borderId="0" xfId="0" applyFont="1" applyFill="1" applyBorder="1"/>
    <xf numFmtId="0" fontId="71" fillId="11" borderId="0" xfId="0" applyFont="1" applyFill="1" applyBorder="1" applyAlignment="1"/>
    <xf numFmtId="0" fontId="71" fillId="8" borderId="0" xfId="0" applyFont="1" applyFill="1" applyBorder="1" applyAlignment="1"/>
    <xf numFmtId="0" fontId="25" fillId="0" borderId="0" xfId="2" applyAlignment="1">
      <alignment horizontal="center" vertical="center"/>
    </xf>
    <xf numFmtId="0" fontId="25" fillId="0" borderId="27" xfId="2" applyBorder="1" applyAlignment="1">
      <alignment horizontal="center" vertical="center"/>
    </xf>
    <xf numFmtId="0" fontId="31" fillId="0" borderId="0" xfId="0" applyFont="1" applyFill="1"/>
    <xf numFmtId="14" fontId="33" fillId="6" borderId="0" xfId="0" applyNumberFormat="1" applyFont="1" applyFill="1"/>
    <xf numFmtId="0" fontId="33" fillId="6" borderId="0" xfId="0" applyFont="1" applyFill="1"/>
    <xf numFmtId="0" fontId="28" fillId="0" borderId="0" xfId="0" applyFont="1" applyAlignment="1">
      <alignment horizontal="right"/>
    </xf>
    <xf numFmtId="0" fontId="27" fillId="0" borderId="1" xfId="0" applyFont="1" applyBorder="1"/>
    <xf numFmtId="3" fontId="34" fillId="3" borderId="0" xfId="0" applyNumberFormat="1" applyFont="1" applyFill="1"/>
    <xf numFmtId="3" fontId="41" fillId="0" borderId="0" xfId="0" applyNumberFormat="1" applyFont="1" applyFill="1" applyBorder="1" applyAlignment="1">
      <alignment vertical="center"/>
    </xf>
    <xf numFmtId="3" fontId="41" fillId="5" borderId="7" xfId="0" applyNumberFormat="1" applyFont="1" applyFill="1" applyBorder="1" applyAlignment="1">
      <alignment horizontal="center" vertical="center"/>
    </xf>
    <xf numFmtId="3" fontId="3" fillId="2" borderId="0" xfId="0" applyNumberFormat="1" applyFont="1" applyFill="1"/>
    <xf numFmtId="3" fontId="0" fillId="2" borderId="0" xfId="0" applyNumberFormat="1" applyFill="1" applyAlignment="1">
      <alignment horizontal="right"/>
    </xf>
    <xf numFmtId="3" fontId="3" fillId="3" borderId="0" xfId="3" applyNumberFormat="1" applyFont="1" applyFill="1"/>
    <xf numFmtId="3" fontId="0" fillId="0" borderId="0" xfId="0" applyNumberFormat="1"/>
    <xf numFmtId="0" fontId="0" fillId="0" borderId="0" xfId="0"/>
    <xf numFmtId="0" fontId="31" fillId="0" borderId="0" xfId="0" applyFont="1" applyBorder="1" applyAlignment="1"/>
    <xf numFmtId="0" fontId="31" fillId="0" borderId="3" xfId="0" applyFont="1" applyBorder="1" applyAlignment="1"/>
    <xf numFmtId="0" fontId="72" fillId="0" borderId="28" xfId="0" applyFont="1" applyBorder="1" applyAlignment="1">
      <alignment horizontal="center" vertical="center" wrapText="1"/>
    </xf>
    <xf numFmtId="0" fontId="72" fillId="0" borderId="29" xfId="0" applyFont="1" applyBorder="1" applyAlignment="1">
      <alignment horizontal="center" vertical="center" wrapText="1"/>
    </xf>
    <xf numFmtId="0" fontId="72" fillId="0" borderId="30" xfId="0" applyFont="1" applyBorder="1" applyAlignment="1">
      <alignment horizontal="center" vertical="center" wrapText="1"/>
    </xf>
    <xf numFmtId="0" fontId="72" fillId="0" borderId="31" xfId="0" applyFont="1" applyBorder="1" applyAlignment="1">
      <alignment horizontal="center" vertical="center" wrapText="1"/>
    </xf>
    <xf numFmtId="3" fontId="72" fillId="0" borderId="29" xfId="0" applyNumberFormat="1" applyFont="1" applyBorder="1" applyAlignment="1">
      <alignment horizontal="center" vertical="center" wrapText="1"/>
    </xf>
    <xf numFmtId="3" fontId="72" fillId="0" borderId="31" xfId="0" applyNumberFormat="1" applyFont="1" applyBorder="1" applyAlignment="1">
      <alignment horizontal="center" vertical="center" wrapText="1"/>
    </xf>
    <xf numFmtId="3" fontId="0" fillId="2" borderId="0" xfId="0" applyNumberFormat="1" applyFill="1"/>
    <xf numFmtId="3" fontId="0" fillId="3" borderId="0" xfId="0" applyNumberFormat="1" applyFill="1"/>
    <xf numFmtId="3" fontId="50" fillId="0" borderId="7" xfId="0" applyNumberFormat="1" applyFont="1" applyBorder="1" applyAlignment="1">
      <alignment horizontal="center" vertical="center" wrapText="1"/>
    </xf>
    <xf numFmtId="3" fontId="58" fillId="0" borderId="7" xfId="0" applyNumberFormat="1" applyFont="1" applyBorder="1" applyAlignment="1">
      <alignment horizontal="center" vertical="center" wrapText="1"/>
    </xf>
    <xf numFmtId="10" fontId="50" fillId="0" borderId="7" xfId="0" applyNumberFormat="1" applyFont="1" applyBorder="1" applyAlignment="1">
      <alignment horizontal="center" vertical="center" wrapText="1"/>
    </xf>
    <xf numFmtId="3" fontId="66" fillId="0" borderId="0" xfId="0" applyNumberFormat="1" applyFont="1" applyFill="1" applyAlignment="1">
      <alignment horizontal="center" vertical="center"/>
    </xf>
    <xf numFmtId="3" fontId="0" fillId="0" borderId="0" xfId="0" applyNumberFormat="1" applyFill="1"/>
    <xf numFmtId="3" fontId="45" fillId="2" borderId="0" xfId="0" applyNumberFormat="1" applyFont="1" applyFill="1"/>
    <xf numFmtId="0" fontId="0" fillId="0" borderId="0" xfId="0"/>
    <xf numFmtId="0" fontId="0" fillId="0" borderId="0" xfId="0"/>
    <xf numFmtId="0" fontId="0" fillId="2" borderId="0" xfId="0" applyFill="1" applyAlignment="1">
      <alignment horizontal="center"/>
    </xf>
    <xf numFmtId="0" fontId="61" fillId="0" borderId="0" xfId="0" applyFont="1" applyFill="1"/>
    <xf numFmtId="0" fontId="39" fillId="0" borderId="1" xfId="0" applyFont="1" applyFill="1" applyBorder="1" applyAlignment="1">
      <alignment horizontal="center"/>
    </xf>
    <xf numFmtId="0" fontId="39" fillId="0" borderId="0" xfId="0" applyFont="1" applyFill="1"/>
    <xf numFmtId="0" fontId="0" fillId="0" borderId="0" xfId="0" applyFill="1" applyBorder="1"/>
    <xf numFmtId="0" fontId="14" fillId="0" borderId="24" xfId="0" applyFont="1" applyBorder="1" applyAlignment="1">
      <alignment vertical="center" wrapText="1"/>
    </xf>
    <xf numFmtId="0" fontId="14" fillId="0" borderId="2" xfId="16" applyFont="1" applyFill="1" applyBorder="1"/>
    <xf numFmtId="0" fontId="0" fillId="0" borderId="0" xfId="0"/>
    <xf numFmtId="0" fontId="0" fillId="3" borderId="0" xfId="0" applyFont="1" applyFill="1"/>
    <xf numFmtId="3" fontId="68" fillId="10" borderId="7" xfId="0" applyNumberFormat="1" applyFont="1" applyFill="1" applyBorder="1"/>
    <xf numFmtId="172" fontId="27" fillId="0" borderId="0" xfId="0" applyNumberFormat="1" applyFont="1"/>
    <xf numFmtId="172" fontId="50" fillId="0" borderId="7" xfId="0" applyNumberFormat="1" applyFont="1" applyBorder="1" applyAlignment="1">
      <alignment horizontal="center" vertical="center" wrapText="1"/>
    </xf>
    <xf numFmtId="172" fontId="58" fillId="0" borderId="7" xfId="0" applyNumberFormat="1" applyFont="1" applyBorder="1" applyAlignment="1">
      <alignment horizontal="center" vertical="center" wrapText="1"/>
    </xf>
    <xf numFmtId="172" fontId="0" fillId="0" borderId="0" xfId="0" applyNumberFormat="1"/>
    <xf numFmtId="172" fontId="68" fillId="10" borderId="7" xfId="0" applyNumberFormat="1" applyFont="1" applyFill="1" applyBorder="1"/>
    <xf numFmtId="172" fontId="68" fillId="10" borderId="7" xfId="0" applyNumberFormat="1" applyFont="1" applyFill="1" applyBorder="1" applyAlignment="1">
      <alignment horizontal="center"/>
    </xf>
    <xf numFmtId="172" fontId="16" fillId="10" borderId="7" xfId="0" applyNumberFormat="1" applyFont="1" applyFill="1" applyBorder="1"/>
    <xf numFmtId="172" fontId="41" fillId="6" borderId="0" xfId="3" applyNumberFormat="1" applyFont="1" applyFill="1" applyBorder="1"/>
    <xf numFmtId="172" fontId="27" fillId="0" borderId="0" xfId="3" applyNumberFormat="1" applyFont="1"/>
    <xf numFmtId="172" fontId="27" fillId="0" borderId="0" xfId="3" applyNumberFormat="1" applyFont="1" applyBorder="1"/>
    <xf numFmtId="172" fontId="33" fillId="0" borderId="0" xfId="3" applyNumberFormat="1" applyFont="1"/>
    <xf numFmtId="172" fontId="3" fillId="0" borderId="0" xfId="3" applyNumberFormat="1" applyFont="1"/>
    <xf numFmtId="172" fontId="33" fillId="0" borderId="0" xfId="0" applyNumberFormat="1" applyFont="1"/>
    <xf numFmtId="172" fontId="34" fillId="0" borderId="0" xfId="3" applyNumberFormat="1" applyFont="1"/>
    <xf numFmtId="172" fontId="41" fillId="6" borderId="0" xfId="3" applyNumberFormat="1" applyFont="1" applyFill="1" applyBorder="1" applyAlignment="1">
      <alignment vertical="center"/>
    </xf>
    <xf numFmtId="172" fontId="6" fillId="0" borderId="6" xfId="3" applyNumberFormat="1" applyFont="1" applyBorder="1"/>
    <xf numFmtId="172" fontId="6" fillId="0" borderId="0" xfId="3" applyNumberFormat="1" applyFont="1" applyBorder="1"/>
    <xf numFmtId="172" fontId="34" fillId="0" borderId="0" xfId="0" applyNumberFormat="1" applyFont="1"/>
    <xf numFmtId="172" fontId="3" fillId="0" borderId="0" xfId="3" applyNumberFormat="1" applyFont="1" applyBorder="1"/>
    <xf numFmtId="0" fontId="14" fillId="0" borderId="7" xfId="16" applyFont="1" applyFill="1" applyBorder="1"/>
    <xf numFmtId="3" fontId="27" fillId="0" borderId="0" xfId="0" applyNumberFormat="1" applyFont="1" applyFill="1" applyAlignment="1">
      <alignment horizontal="center"/>
    </xf>
    <xf numFmtId="0" fontId="0" fillId="0" borderId="0" xfId="0"/>
    <xf numFmtId="3" fontId="51" fillId="3" borderId="0" xfId="0" applyNumberFormat="1" applyFont="1" applyFill="1" applyAlignment="1"/>
    <xf numFmtId="3" fontId="0" fillId="0" borderId="0" xfId="0" applyNumberFormat="1" applyBorder="1"/>
    <xf numFmtId="3" fontId="27" fillId="0" borderId="0" xfId="0" applyNumberFormat="1" applyFont="1"/>
    <xf numFmtId="3" fontId="41" fillId="5" borderId="0" xfId="0" applyNumberFormat="1" applyFont="1" applyFill="1" applyAlignment="1"/>
    <xf numFmtId="3" fontId="41" fillId="5" borderId="0" xfId="0" applyNumberFormat="1" applyFont="1" applyFill="1" applyAlignment="1">
      <alignment vertical="center"/>
    </xf>
    <xf numFmtId="3" fontId="6" fillId="3" borderId="0" xfId="3" applyNumberFormat="1" applyFont="1" applyFill="1" applyBorder="1"/>
    <xf numFmtId="3" fontId="51" fillId="3" borderId="0" xfId="0" applyNumberFormat="1" applyFont="1" applyFill="1" applyAlignment="1">
      <alignment horizontal="center"/>
    </xf>
    <xf numFmtId="3" fontId="25" fillId="2" borderId="0" xfId="2" applyNumberFormat="1" applyFill="1"/>
    <xf numFmtId="3" fontId="60" fillId="2" borderId="35" xfId="0" applyNumberFormat="1" applyFont="1" applyFill="1" applyBorder="1" applyAlignment="1"/>
    <xf numFmtId="3" fontId="41" fillId="3" borderId="0" xfId="0" applyNumberFormat="1" applyFont="1" applyFill="1" applyAlignment="1">
      <alignment horizontal="left" vertical="center"/>
    </xf>
    <xf numFmtId="3" fontId="0" fillId="2" borderId="20" xfId="0" applyNumberFormat="1" applyFill="1" applyBorder="1" applyAlignment="1">
      <alignment horizontal="center" vertical="center" wrapText="1"/>
    </xf>
    <xf numFmtId="3" fontId="0" fillId="2" borderId="20" xfId="0" applyNumberFormat="1" applyFill="1" applyBorder="1" applyAlignment="1">
      <alignment vertical="center" wrapText="1"/>
    </xf>
    <xf numFmtId="3" fontId="0" fillId="2" borderId="7" xfId="0" applyNumberFormat="1" applyFill="1" applyBorder="1"/>
    <xf numFmtId="3" fontId="14" fillId="2" borderId="0" xfId="16" applyNumberFormat="1" applyFont="1" applyFill="1" applyBorder="1"/>
    <xf numFmtId="3" fontId="73" fillId="2" borderId="0" xfId="16" applyNumberFormat="1" applyFont="1" applyFill="1" applyBorder="1"/>
    <xf numFmtId="3" fontId="67" fillId="8" borderId="49" xfId="16" applyNumberFormat="1" applyFont="1" applyFill="1" applyBorder="1" applyAlignment="1">
      <alignment vertical="center"/>
    </xf>
    <xf numFmtId="3" fontId="67" fillId="9" borderId="52" xfId="16" applyNumberFormat="1" applyFont="1" applyFill="1" applyBorder="1" applyAlignment="1">
      <alignment horizontal="center" vertical="center" wrapText="1"/>
    </xf>
    <xf numFmtId="3" fontId="67" fillId="9" borderId="53" xfId="16" applyNumberFormat="1" applyFont="1" applyFill="1" applyBorder="1" applyAlignment="1">
      <alignment horizontal="center" vertical="center" wrapText="1"/>
    </xf>
    <xf numFmtId="3" fontId="67" fillId="9" borderId="54" xfId="16" applyNumberFormat="1" applyFont="1" applyFill="1" applyBorder="1" applyAlignment="1">
      <alignment horizontal="center" vertical="center" wrapText="1"/>
    </xf>
    <xf numFmtId="3" fontId="67" fillId="9" borderId="51" xfId="16" applyNumberFormat="1" applyFont="1" applyFill="1" applyBorder="1" applyAlignment="1">
      <alignment vertical="center" wrapText="1"/>
    </xf>
    <xf numFmtId="3" fontId="41" fillId="5" borderId="55" xfId="28" quotePrefix="1" applyNumberFormat="1" applyFont="1" applyFill="1" applyBorder="1" applyAlignment="1">
      <alignment horizontal="center"/>
    </xf>
    <xf numFmtId="3" fontId="41" fillId="5" borderId="56" xfId="28" quotePrefix="1" applyNumberFormat="1" applyFont="1" applyFill="1" applyBorder="1" applyAlignment="1">
      <alignment horizontal="center"/>
    </xf>
    <xf numFmtId="3" fontId="27" fillId="0" borderId="0" xfId="0" applyNumberFormat="1" applyFont="1" applyAlignment="1"/>
    <xf numFmtId="3" fontId="66" fillId="5" borderId="1" xfId="0" applyNumberFormat="1" applyFont="1" applyFill="1" applyBorder="1" applyAlignment="1">
      <alignment horizontal="center" vertical="center"/>
    </xf>
    <xf numFmtId="3" fontId="6" fillId="3" borderId="0" xfId="28" quotePrefix="1" applyNumberFormat="1" applyFont="1" applyFill="1" applyAlignment="1">
      <alignment horizontal="center"/>
    </xf>
    <xf numFmtId="3" fontId="3" fillId="3" borderId="0" xfId="3" applyNumberFormat="1" applyFont="1" applyFill="1" applyBorder="1"/>
    <xf numFmtId="3" fontId="3" fillId="3" borderId="6" xfId="3" applyNumberFormat="1" applyFont="1" applyFill="1" applyBorder="1"/>
    <xf numFmtId="3" fontId="41" fillId="0" borderId="0" xfId="0" applyNumberFormat="1" applyFont="1" applyFill="1" applyAlignment="1">
      <alignment vertical="center" wrapText="1"/>
    </xf>
    <xf numFmtId="3" fontId="27" fillId="3" borderId="0" xfId="4" applyNumberFormat="1" applyFont="1" applyFill="1"/>
    <xf numFmtId="3" fontId="0" fillId="2" borderId="1" xfId="0" applyNumberFormat="1" applyFill="1" applyBorder="1"/>
    <xf numFmtId="3" fontId="45" fillId="2" borderId="0" xfId="0" applyNumberFormat="1" applyFont="1" applyFill="1" applyBorder="1"/>
    <xf numFmtId="3" fontId="45" fillId="0" borderId="0" xfId="0" applyNumberFormat="1" applyFont="1"/>
    <xf numFmtId="3" fontId="14" fillId="2" borderId="0" xfId="0" applyNumberFormat="1" applyFont="1" applyFill="1" applyBorder="1" applyAlignment="1">
      <alignment vertical="center" wrapText="1"/>
    </xf>
    <xf numFmtId="3" fontId="14" fillId="2" borderId="0" xfId="0" applyNumberFormat="1" applyFont="1" applyFill="1" applyBorder="1" applyAlignment="1">
      <alignment horizontal="center" vertical="center" wrapText="1"/>
    </xf>
    <xf numFmtId="3" fontId="66" fillId="5" borderId="57" xfId="0" applyNumberFormat="1" applyFont="1" applyFill="1" applyBorder="1"/>
    <xf numFmtId="3" fontId="74" fillId="5" borderId="58" xfId="0" applyNumberFormat="1" applyFont="1" applyFill="1" applyBorder="1" applyAlignment="1">
      <alignment vertical="center" wrapText="1"/>
    </xf>
    <xf numFmtId="3" fontId="66" fillId="5" borderId="59" xfId="0" applyNumberFormat="1" applyFont="1" applyFill="1" applyBorder="1"/>
    <xf numFmtId="3" fontId="74" fillId="5" borderId="60" xfId="0" applyNumberFormat="1" applyFont="1" applyFill="1" applyBorder="1" applyAlignment="1">
      <alignment vertical="center" wrapText="1"/>
    </xf>
    <xf numFmtId="3" fontId="74" fillId="5" borderId="61" xfId="0" applyNumberFormat="1" applyFont="1" applyFill="1" applyBorder="1" applyAlignment="1">
      <alignment horizontal="center" vertical="center" wrapText="1"/>
    </xf>
    <xf numFmtId="3" fontId="43" fillId="2" borderId="0" xfId="0" applyNumberFormat="1" applyFont="1" applyFill="1"/>
    <xf numFmtId="3" fontId="29" fillId="2" borderId="0" xfId="91" applyNumberFormat="1" applyFont="1" applyFill="1" applyBorder="1"/>
    <xf numFmtId="3" fontId="29" fillId="2" borderId="0" xfId="7" applyNumberFormat="1" applyFont="1" applyFill="1" applyBorder="1"/>
    <xf numFmtId="3" fontId="60" fillId="2" borderId="0" xfId="0" applyNumberFormat="1" applyFont="1" applyFill="1" applyAlignment="1">
      <alignment horizontal="center"/>
    </xf>
    <xf numFmtId="3" fontId="0" fillId="3" borderId="0" xfId="0" applyNumberFormat="1" applyFill="1" applyBorder="1"/>
    <xf numFmtId="3" fontId="41" fillId="5" borderId="0" xfId="0" applyNumberFormat="1" applyFont="1" applyFill="1" applyBorder="1" applyAlignment="1">
      <alignment horizontal="left" vertical="center"/>
    </xf>
    <xf numFmtId="3" fontId="47" fillId="2" borderId="0" xfId="0" applyNumberFormat="1" applyFont="1" applyFill="1" applyAlignment="1">
      <alignment wrapText="1"/>
    </xf>
    <xf numFmtId="3" fontId="46" fillId="2" borderId="0" xfId="0" applyNumberFormat="1" applyFont="1" applyFill="1" applyAlignment="1">
      <alignment horizontal="center" wrapText="1"/>
    </xf>
    <xf numFmtId="3" fontId="43" fillId="2" borderId="0" xfId="0" applyNumberFormat="1" applyFont="1" applyFill="1" applyAlignment="1">
      <alignment wrapText="1"/>
    </xf>
    <xf numFmtId="3" fontId="32" fillId="0" borderId="0" xfId="0" applyNumberFormat="1" applyFont="1" applyFill="1"/>
    <xf numFmtId="3" fontId="75" fillId="0" borderId="0" xfId="0" applyNumberFormat="1" applyFont="1" applyFill="1"/>
    <xf numFmtId="3" fontId="30" fillId="0" borderId="0" xfId="0" applyNumberFormat="1" applyFont="1" applyFill="1"/>
    <xf numFmtId="3" fontId="27" fillId="0" borderId="0" xfId="0" applyNumberFormat="1" applyFont="1" applyFill="1"/>
    <xf numFmtId="3" fontId="27" fillId="0" borderId="0" xfId="3" applyNumberFormat="1" applyFont="1" applyFill="1"/>
    <xf numFmtId="3" fontId="76" fillId="0" borderId="0" xfId="0" applyNumberFormat="1" applyFont="1" applyFill="1"/>
    <xf numFmtId="3" fontId="77" fillId="0" borderId="0" xfId="4" applyNumberFormat="1" applyFont="1" applyFill="1"/>
    <xf numFmtId="3" fontId="11" fillId="0" borderId="0" xfId="0" applyNumberFormat="1" applyFont="1" applyFill="1"/>
    <xf numFmtId="3" fontId="38" fillId="0" borderId="0" xfId="0" applyNumberFormat="1" applyFont="1" applyFill="1"/>
    <xf numFmtId="3" fontId="27" fillId="0" borderId="0" xfId="0" applyNumberFormat="1" applyFont="1" applyFill="1" applyAlignment="1">
      <alignment horizontal="left"/>
    </xf>
    <xf numFmtId="3" fontId="9" fillId="0" borderId="0" xfId="0" applyNumberFormat="1" applyFont="1" applyFill="1"/>
    <xf numFmtId="3" fontId="32" fillId="0" borderId="0" xfId="3" applyNumberFormat="1" applyFont="1" applyFill="1"/>
    <xf numFmtId="0" fontId="0" fillId="0" borderId="0" xfId="0"/>
    <xf numFmtId="1" fontId="66" fillId="5" borderId="0" xfId="0" applyNumberFormat="1" applyFont="1" applyFill="1" applyAlignment="1">
      <alignment horizontal="center" vertical="center"/>
    </xf>
    <xf numFmtId="1" fontId="48" fillId="5" borderId="0" xfId="3" applyNumberFormat="1" applyFont="1" applyFill="1" applyAlignment="1">
      <alignment horizontal="center"/>
    </xf>
    <xf numFmtId="1" fontId="41" fillId="5" borderId="0" xfId="0" applyNumberFormat="1" applyFont="1" applyFill="1" applyBorder="1" applyAlignment="1">
      <alignment horizontal="center" vertical="center"/>
    </xf>
    <xf numFmtId="1" fontId="41" fillId="5" borderId="7" xfId="0" applyNumberFormat="1" applyFont="1" applyFill="1" applyBorder="1" applyAlignment="1">
      <alignment horizontal="center" vertical="center"/>
    </xf>
    <xf numFmtId="1" fontId="41" fillId="5" borderId="1" xfId="28" quotePrefix="1" applyNumberFormat="1" applyFont="1" applyFill="1" applyBorder="1" applyAlignment="1">
      <alignment horizontal="center"/>
    </xf>
    <xf numFmtId="1" fontId="66" fillId="5" borderId="0" xfId="0" applyNumberFormat="1" applyFont="1" applyFill="1" applyAlignment="1">
      <alignment horizontal="center"/>
    </xf>
    <xf numFmtId="1" fontId="41" fillId="5" borderId="1" xfId="28" quotePrefix="1" applyNumberFormat="1" applyFont="1" applyFill="1" applyBorder="1" applyAlignment="1">
      <alignment horizontal="right"/>
    </xf>
    <xf numFmtId="1" fontId="66" fillId="5" borderId="1" xfId="0" applyNumberFormat="1" applyFont="1" applyFill="1" applyBorder="1" applyAlignment="1">
      <alignment horizontal="center" vertical="center"/>
    </xf>
    <xf numFmtId="1" fontId="41" fillId="5" borderId="0" xfId="0" applyNumberFormat="1" applyFont="1" applyFill="1" applyAlignment="1">
      <alignment horizontal="center" vertical="center" wrapText="1"/>
    </xf>
    <xf numFmtId="1" fontId="74" fillId="5" borderId="58" xfId="0" applyNumberFormat="1" applyFont="1" applyFill="1" applyBorder="1" applyAlignment="1">
      <alignment horizontal="center" vertical="center" wrapText="1"/>
    </xf>
    <xf numFmtId="172" fontId="0" fillId="0" borderId="0" xfId="0" applyNumberFormat="1" applyFill="1"/>
    <xf numFmtId="0" fontId="64" fillId="0" borderId="0" xfId="0" applyFont="1" applyFill="1" applyAlignment="1">
      <alignment vertical="center"/>
    </xf>
    <xf numFmtId="172" fontId="27" fillId="0" borderId="0" xfId="0" applyNumberFormat="1" applyFont="1" applyFill="1"/>
    <xf numFmtId="172" fontId="27" fillId="0" borderId="0" xfId="3" applyNumberFormat="1" applyFont="1" applyFill="1"/>
    <xf numFmtId="172" fontId="78" fillId="3" borderId="0" xfId="3" applyNumberFormat="1" applyFont="1" applyFill="1" applyAlignment="1">
      <alignment horizontal="center"/>
    </xf>
    <xf numFmtId="172" fontId="78" fillId="3" borderId="0" xfId="3" applyNumberFormat="1" applyFont="1" applyFill="1" applyBorder="1" applyAlignment="1">
      <alignment horizontal="center"/>
    </xf>
    <xf numFmtId="172" fontId="33" fillId="0" borderId="0" xfId="0" applyNumberFormat="1" applyFont="1" applyFill="1"/>
    <xf numFmtId="172" fontId="3" fillId="3" borderId="0" xfId="3" applyNumberFormat="1" applyFont="1" applyFill="1"/>
    <xf numFmtId="172" fontId="0" fillId="2" borderId="0" xfId="0" applyNumberFormat="1" applyFill="1"/>
    <xf numFmtId="172" fontId="6" fillId="3" borderId="6" xfId="10" applyNumberFormat="1" applyFont="1" applyFill="1" applyBorder="1"/>
    <xf numFmtId="172" fontId="6" fillId="3" borderId="6" xfId="4" applyNumberFormat="1" applyFont="1" applyFill="1" applyBorder="1"/>
    <xf numFmtId="172" fontId="0" fillId="3" borderId="0" xfId="0" applyNumberFormat="1" applyFill="1"/>
    <xf numFmtId="172" fontId="24" fillId="3" borderId="8" xfId="4" applyNumberFormat="1" applyFont="1" applyFill="1" applyBorder="1"/>
    <xf numFmtId="172" fontId="0" fillId="3" borderId="8" xfId="0" applyNumberFormat="1" applyFill="1" applyBorder="1"/>
    <xf numFmtId="172" fontId="29" fillId="2" borderId="0" xfId="0" applyNumberFormat="1" applyFont="1" applyFill="1" applyBorder="1"/>
    <xf numFmtId="172" fontId="29" fillId="2" borderId="0" xfId="91" applyNumberFormat="1" applyFont="1" applyFill="1" applyBorder="1"/>
    <xf numFmtId="172" fontId="29" fillId="2" borderId="8" xfId="4" applyNumberFormat="1" applyFont="1" applyFill="1" applyBorder="1" applyAlignment="1">
      <alignment horizontal="center"/>
    </xf>
    <xf numFmtId="172" fontId="29" fillId="2" borderId="8" xfId="4" applyNumberFormat="1" applyFont="1" applyFill="1" applyBorder="1"/>
    <xf numFmtId="172" fontId="45" fillId="2" borderId="0" xfId="0" applyNumberFormat="1" applyFont="1" applyFill="1" applyAlignment="1">
      <alignment horizontal="center"/>
    </xf>
    <xf numFmtId="172" fontId="68" fillId="0" borderId="7" xfId="0" applyNumberFormat="1" applyFont="1" applyFill="1" applyBorder="1"/>
    <xf numFmtId="0" fontId="0" fillId="0" borderId="0" xfId="0" applyFill="1" applyAlignment="1">
      <alignment horizontal="center"/>
    </xf>
    <xf numFmtId="0" fontId="0" fillId="0" borderId="0" xfId="0" applyFill="1" applyAlignment="1">
      <alignment horizontal="left"/>
    </xf>
    <xf numFmtId="0" fontId="0" fillId="0" borderId="0" xfId="0" applyFill="1" applyBorder="1" applyAlignment="1">
      <alignment horizontal="center"/>
    </xf>
    <xf numFmtId="14" fontId="0" fillId="0" borderId="0" xfId="0" applyNumberFormat="1" applyFill="1" applyAlignment="1">
      <alignment horizontal="center"/>
    </xf>
    <xf numFmtId="0" fontId="0" fillId="0" borderId="0" xfId="0" applyFont="1" applyFill="1" applyBorder="1"/>
    <xf numFmtId="0" fontId="0" fillId="0" borderId="1" xfId="0" applyFill="1" applyBorder="1"/>
    <xf numFmtId="0" fontId="0" fillId="0" borderId="1" xfId="0" applyFill="1" applyBorder="1" applyAlignment="1">
      <alignment horizontal="center"/>
    </xf>
    <xf numFmtId="0" fontId="3" fillId="0" borderId="0" xfId="0" applyNumberFormat="1" applyFont="1" applyFill="1" applyBorder="1" applyAlignment="1" applyProtection="1">
      <alignment horizontal="left" vertical="top"/>
    </xf>
    <xf numFmtId="0" fontId="3" fillId="0" borderId="0" xfId="0" applyNumberFormat="1" applyFont="1" applyFill="1" applyBorder="1" applyAlignment="1" applyProtection="1">
      <alignment horizontal="center" vertical="top"/>
    </xf>
    <xf numFmtId="0" fontId="0" fillId="0" borderId="0" xfId="0"/>
    <xf numFmtId="0" fontId="16" fillId="0" borderId="0" xfId="0" applyFont="1" applyFill="1" applyBorder="1" applyAlignment="1">
      <alignment horizontal="left"/>
    </xf>
    <xf numFmtId="3" fontId="45" fillId="2" borderId="0" xfId="0" applyNumberFormat="1" applyFont="1" applyFill="1" applyAlignment="1">
      <alignment horizontal="center" wrapText="1"/>
    </xf>
    <xf numFmtId="0" fontId="16" fillId="0" borderId="0" xfId="0" applyFont="1" applyFill="1" applyBorder="1"/>
    <xf numFmtId="3" fontId="29" fillId="2" borderId="0" xfId="7" applyNumberFormat="1" applyFont="1" applyFill="1" applyBorder="1" applyAlignment="1">
      <alignment horizontal="center"/>
    </xf>
    <xf numFmtId="172" fontId="27" fillId="0" borderId="0" xfId="4" applyNumberFormat="1" applyFont="1" applyFill="1"/>
    <xf numFmtId="172" fontId="6" fillId="0" borderId="36" xfId="3" applyNumberFormat="1" applyFont="1" applyFill="1" applyBorder="1"/>
    <xf numFmtId="172" fontId="48" fillId="5" borderId="0" xfId="3" applyNumberFormat="1" applyFont="1" applyFill="1" applyBorder="1"/>
    <xf numFmtId="172" fontId="48" fillId="5" borderId="8" xfId="3" applyNumberFormat="1" applyFont="1" applyFill="1" applyBorder="1"/>
    <xf numFmtId="172" fontId="41" fillId="5" borderId="0" xfId="3" applyNumberFormat="1" applyFont="1" applyFill="1" applyBorder="1"/>
    <xf numFmtId="172" fontId="27" fillId="0" borderId="0" xfId="4" applyNumberFormat="1" applyFont="1" applyFill="1" applyAlignment="1">
      <alignment horizontal="center"/>
    </xf>
    <xf numFmtId="172" fontId="27" fillId="0" borderId="0" xfId="3" applyNumberFormat="1" applyFont="1" applyFill="1" applyAlignment="1">
      <alignment horizontal="center"/>
    </xf>
    <xf numFmtId="172" fontId="28" fillId="0" borderId="0" xfId="3" applyNumberFormat="1" applyFont="1" applyFill="1" applyAlignment="1">
      <alignment horizontal="center"/>
    </xf>
    <xf numFmtId="172" fontId="3" fillId="0" borderId="0" xfId="0" applyNumberFormat="1" applyFont="1" applyFill="1" applyBorder="1" applyAlignment="1" applyProtection="1">
      <alignment horizontal="right" vertical="top"/>
    </xf>
    <xf numFmtId="172" fontId="6" fillId="3" borderId="6" xfId="8" applyNumberFormat="1" applyFont="1" applyFill="1" applyBorder="1"/>
    <xf numFmtId="172" fontId="27" fillId="3" borderId="7" xfId="0" applyNumberFormat="1" applyFont="1" applyFill="1" applyBorder="1"/>
    <xf numFmtId="172" fontId="3" fillId="3" borderId="0" xfId="6" applyNumberFormat="1" applyFont="1" applyFill="1"/>
    <xf numFmtId="172" fontId="3" fillId="3" borderId="1" xfId="6" applyNumberFormat="1" applyFont="1" applyFill="1" applyBorder="1"/>
    <xf numFmtId="172" fontId="6" fillId="3" borderId="37" xfId="3" applyNumberFormat="1" applyFont="1" applyFill="1" applyBorder="1"/>
    <xf numFmtId="172" fontId="0" fillId="2" borderId="0" xfId="0" applyNumberFormat="1" applyFill="1" applyAlignment="1">
      <alignment horizontal="right"/>
    </xf>
    <xf numFmtId="172" fontId="6" fillId="3" borderId="0" xfId="28" quotePrefix="1" applyNumberFormat="1" applyFont="1" applyFill="1" applyBorder="1" applyAlignment="1">
      <alignment horizontal="center"/>
    </xf>
    <xf numFmtId="172" fontId="79" fillId="2" borderId="0" xfId="0" applyNumberFormat="1" applyFont="1" applyFill="1" applyAlignment="1">
      <alignment horizontal="center"/>
    </xf>
    <xf numFmtId="172" fontId="0" fillId="0" borderId="0" xfId="0" applyNumberFormat="1" applyAlignment="1">
      <alignment horizontal="center"/>
    </xf>
    <xf numFmtId="172" fontId="14" fillId="0" borderId="22" xfId="12" applyNumberFormat="1" applyFont="1" applyFill="1" applyBorder="1"/>
    <xf numFmtId="172" fontId="14" fillId="0" borderId="2" xfId="12" applyNumberFormat="1" applyFont="1" applyFill="1" applyBorder="1"/>
    <xf numFmtId="172" fontId="14" fillId="0" borderId="3" xfId="12" applyNumberFormat="1" applyFont="1" applyFill="1" applyBorder="1"/>
    <xf numFmtId="172" fontId="14" fillId="0" borderId="2" xfId="12" applyNumberFormat="1" applyFont="1" applyFill="1" applyBorder="1" applyAlignment="1">
      <alignment horizontal="right"/>
    </xf>
    <xf numFmtId="172" fontId="14" fillId="0" borderId="22" xfId="12" quotePrefix="1" applyNumberFormat="1" applyFont="1" applyFill="1" applyBorder="1"/>
    <xf numFmtId="172" fontId="5" fillId="7" borderId="7" xfId="12" applyNumberFormat="1" applyFont="1" applyFill="1" applyBorder="1"/>
    <xf numFmtId="172" fontId="14" fillId="0" borderId="7" xfId="12" applyNumberFormat="1" applyFont="1" applyFill="1" applyBorder="1"/>
    <xf numFmtId="172" fontId="0" fillId="2" borderId="7" xfId="0" applyNumberFormat="1" applyFill="1" applyBorder="1"/>
    <xf numFmtId="172" fontId="39" fillId="2" borderId="7" xfId="0" applyNumberFormat="1" applyFont="1" applyFill="1" applyBorder="1"/>
    <xf numFmtId="172" fontId="27" fillId="2" borderId="0" xfId="0" applyNumberFormat="1" applyFont="1" applyFill="1" applyAlignment="1">
      <alignment horizontal="right" vertical="top" wrapText="1"/>
    </xf>
    <xf numFmtId="172" fontId="39" fillId="2" borderId="8" xfId="4" applyNumberFormat="1" applyFont="1" applyFill="1" applyBorder="1" applyAlignment="1">
      <alignment horizontal="right"/>
    </xf>
    <xf numFmtId="172" fontId="16" fillId="0" borderId="0" xfId="0" applyNumberFormat="1" applyFont="1" applyFill="1" applyBorder="1"/>
    <xf numFmtId="172" fontId="68" fillId="0" borderId="0" xfId="0" applyNumberFormat="1" applyFont="1" applyBorder="1"/>
    <xf numFmtId="172" fontId="16" fillId="0" borderId="0" xfId="0" applyNumberFormat="1" applyFont="1" applyFill="1" applyBorder="1" applyAlignment="1">
      <alignment readingOrder="1"/>
    </xf>
    <xf numFmtId="172" fontId="3" fillId="3" borderId="0" xfId="3" applyNumberFormat="1" applyFont="1" applyFill="1" applyBorder="1"/>
    <xf numFmtId="172" fontId="0" fillId="0" borderId="0" xfId="0" applyNumberFormat="1" applyBorder="1"/>
    <xf numFmtId="172" fontId="3" fillId="3" borderId="6" xfId="3" applyNumberFormat="1" applyFont="1" applyFill="1" applyBorder="1"/>
    <xf numFmtId="172" fontId="0" fillId="0" borderId="0" xfId="0" applyNumberFormat="1" applyFill="1" applyAlignment="1">
      <alignment horizontal="right"/>
    </xf>
    <xf numFmtId="172" fontId="0" fillId="0" borderId="1" xfId="0" applyNumberFormat="1" applyFill="1" applyBorder="1"/>
    <xf numFmtId="172" fontId="0" fillId="0" borderId="0" xfId="0" applyNumberFormat="1" applyFill="1" applyBorder="1"/>
    <xf numFmtId="172" fontId="24" fillId="0" borderId="0" xfId="8" applyNumberFormat="1" applyFont="1" applyFill="1"/>
    <xf numFmtId="172" fontId="24" fillId="2" borderId="8" xfId="4" applyNumberFormat="1" applyFont="1" applyFill="1" applyBorder="1"/>
    <xf numFmtId="172" fontId="28" fillId="3" borderId="6" xfId="0" applyNumberFormat="1" applyFont="1" applyFill="1" applyBorder="1"/>
    <xf numFmtId="172" fontId="6" fillId="3" borderId="6" xfId="29" applyNumberFormat="1" applyFont="1" applyFill="1" applyBorder="1"/>
    <xf numFmtId="172" fontId="28" fillId="3" borderId="0" xfId="0" applyNumberFormat="1" applyFont="1" applyFill="1" applyBorder="1"/>
    <xf numFmtId="172" fontId="6" fillId="3" borderId="0" xfId="29" applyNumberFormat="1" applyFont="1" applyFill="1" applyBorder="1"/>
    <xf numFmtId="172" fontId="0" fillId="0" borderId="1" xfId="0" applyNumberFormat="1" applyBorder="1"/>
    <xf numFmtId="172" fontId="0" fillId="2" borderId="1" xfId="0" applyNumberFormat="1" applyFont="1" applyFill="1" applyBorder="1"/>
    <xf numFmtId="172" fontId="0" fillId="2" borderId="1" xfId="0" applyNumberFormat="1" applyFill="1" applyBorder="1"/>
    <xf numFmtId="172" fontId="14" fillId="0" borderId="38" xfId="0" applyNumberFormat="1" applyFont="1" applyFill="1" applyBorder="1" applyAlignment="1">
      <alignment horizontal="right" vertical="center" wrapText="1"/>
    </xf>
    <xf numFmtId="172" fontId="14" fillId="0" borderId="38" xfId="0" applyNumberFormat="1" applyFont="1" applyBorder="1" applyAlignment="1">
      <alignment horizontal="center" vertical="center" wrapText="1"/>
    </xf>
    <xf numFmtId="172" fontId="14" fillId="0" borderId="39" xfId="0" applyNumberFormat="1" applyFont="1" applyFill="1" applyBorder="1" applyAlignment="1">
      <alignment horizontal="right" vertical="center" wrapText="1"/>
    </xf>
    <xf numFmtId="172" fontId="14" fillId="0" borderId="39" xfId="0" applyNumberFormat="1" applyFont="1" applyBorder="1" applyAlignment="1">
      <alignment horizontal="center" vertical="center" wrapText="1"/>
    </xf>
    <xf numFmtId="172" fontId="14" fillId="0" borderId="40" xfId="0" applyNumberFormat="1" applyFont="1" applyFill="1" applyBorder="1" applyAlignment="1">
      <alignment horizontal="center" vertical="center" wrapText="1"/>
    </xf>
    <xf numFmtId="172" fontId="14" fillId="0" borderId="40" xfId="0" applyNumberFormat="1" applyFont="1" applyBorder="1" applyAlignment="1">
      <alignment horizontal="center" vertical="center" wrapText="1"/>
    </xf>
    <xf numFmtId="172" fontId="31" fillId="0" borderId="0" xfId="4" applyNumberFormat="1" applyFont="1"/>
    <xf numFmtId="172" fontId="31" fillId="0" borderId="0" xfId="3" applyNumberFormat="1" applyFont="1"/>
    <xf numFmtId="172" fontId="27" fillId="0" borderId="0" xfId="4" applyNumberFormat="1" applyFont="1"/>
    <xf numFmtId="172" fontId="31" fillId="0" borderId="0" xfId="3" applyNumberFormat="1" applyFont="1" applyBorder="1"/>
    <xf numFmtId="172" fontId="31" fillId="0" borderId="0" xfId="4" applyNumberFormat="1" applyFont="1" applyBorder="1"/>
    <xf numFmtId="172" fontId="64" fillId="5" borderId="0" xfId="3" applyNumberFormat="1" applyFont="1" applyFill="1" applyBorder="1"/>
    <xf numFmtId="172" fontId="64" fillId="0" borderId="0" xfId="3" applyNumberFormat="1" applyFont="1" applyFill="1" applyBorder="1"/>
    <xf numFmtId="172" fontId="42" fillId="5" borderId="0" xfId="3" applyNumberFormat="1" applyFont="1" applyFill="1" applyBorder="1"/>
    <xf numFmtId="0" fontId="0" fillId="0" borderId="0" xfId="0"/>
    <xf numFmtId="0" fontId="0" fillId="0" borderId="0" xfId="0"/>
    <xf numFmtId="172" fontId="29" fillId="2" borderId="0" xfId="4" applyNumberFormat="1" applyFont="1" applyFill="1" applyBorder="1"/>
    <xf numFmtId="172" fontId="14" fillId="0" borderId="38" xfId="0" applyNumberFormat="1" applyFont="1" applyFill="1" applyBorder="1" applyAlignment="1">
      <alignment horizontal="center" vertical="center" wrapText="1"/>
    </xf>
    <xf numFmtId="172" fontId="14" fillId="0" borderId="39" xfId="0" applyNumberFormat="1" applyFont="1" applyFill="1" applyBorder="1" applyAlignment="1">
      <alignment horizontal="center" vertical="center" wrapText="1"/>
    </xf>
    <xf numFmtId="172" fontId="25" fillId="0" borderId="0" xfId="2" applyNumberFormat="1" applyFill="1"/>
    <xf numFmtId="0" fontId="25" fillId="0" borderId="0" xfId="2" applyFill="1"/>
    <xf numFmtId="172" fontId="64" fillId="0" borderId="0" xfId="0" applyNumberFormat="1" applyFont="1" applyFill="1" applyAlignment="1">
      <alignment vertical="center"/>
    </xf>
    <xf numFmtId="0" fontId="51" fillId="0" borderId="0" xfId="0" applyFont="1" applyFill="1" applyAlignment="1"/>
    <xf numFmtId="172" fontId="51" fillId="0" borderId="0" xfId="0" applyNumberFormat="1" applyFont="1" applyFill="1" applyAlignment="1"/>
    <xf numFmtId="0" fontId="32" fillId="0" borderId="0" xfId="0" applyFont="1" applyFill="1" applyAlignment="1">
      <alignment vertical="center"/>
    </xf>
    <xf numFmtId="0" fontId="66" fillId="0" borderId="0" xfId="0" applyFont="1" applyFill="1" applyAlignment="1"/>
    <xf numFmtId="0" fontId="66" fillId="0" borderId="0" xfId="0" applyFont="1" applyFill="1" applyAlignment="1">
      <alignment horizontal="center" vertical="center"/>
    </xf>
    <xf numFmtId="172" fontId="66" fillId="0" borderId="0" xfId="0" applyNumberFormat="1" applyFont="1" applyFill="1" applyAlignment="1"/>
    <xf numFmtId="0" fontId="39" fillId="0" borderId="1" xfId="0" applyFont="1" applyFill="1" applyBorder="1" applyAlignment="1">
      <alignment horizontal="center" vertical="center"/>
    </xf>
    <xf numFmtId="0" fontId="6" fillId="0" borderId="1" xfId="28" applyFont="1" applyFill="1" applyBorder="1" applyAlignment="1">
      <alignment horizontal="center"/>
    </xf>
    <xf numFmtId="172" fontId="39" fillId="0" borderId="1" xfId="0" applyNumberFormat="1" applyFont="1" applyFill="1" applyBorder="1" applyAlignment="1">
      <alignment horizontal="center"/>
    </xf>
    <xf numFmtId="172" fontId="31" fillId="0" borderId="0" xfId="11" applyNumberFormat="1" applyFont="1"/>
    <xf numFmtId="172" fontId="3" fillId="0" borderId="0" xfId="3" applyNumberFormat="1" applyFont="1" applyFill="1"/>
    <xf numFmtId="0" fontId="31" fillId="0" borderId="0" xfId="0" applyFont="1" applyFill="1" applyBorder="1"/>
    <xf numFmtId="3" fontId="27" fillId="3" borderId="0" xfId="0" applyNumberFormat="1" applyFont="1" applyFill="1" applyBorder="1"/>
    <xf numFmtId="166" fontId="27" fillId="0" borderId="0" xfId="3" applyNumberFormat="1" applyFont="1" applyFill="1" applyBorder="1"/>
    <xf numFmtId="9" fontId="27" fillId="0" borderId="0" xfId="91" applyFont="1" applyFill="1" applyBorder="1" applyAlignment="1">
      <alignment horizontal="center"/>
    </xf>
    <xf numFmtId="0" fontId="59" fillId="3" borderId="0" xfId="0" applyFont="1" applyFill="1" applyBorder="1"/>
    <xf numFmtId="166" fontId="27" fillId="3" borderId="0" xfId="3" applyNumberFormat="1" applyFont="1" applyFill="1" applyBorder="1"/>
    <xf numFmtId="0" fontId="27" fillId="3" borderId="0" xfId="0" applyFont="1" applyFill="1" applyBorder="1" applyAlignment="1">
      <alignment wrapText="1"/>
    </xf>
    <xf numFmtId="0" fontId="3" fillId="3" borderId="0" xfId="0" applyFont="1" applyFill="1" applyBorder="1"/>
    <xf numFmtId="3" fontId="27" fillId="0" borderId="0" xfId="0" applyNumberFormat="1" applyFont="1" applyBorder="1"/>
    <xf numFmtId="9" fontId="27" fillId="3" borderId="0" xfId="91" applyFont="1" applyFill="1" applyBorder="1" applyAlignment="1">
      <alignment horizontal="center"/>
    </xf>
    <xf numFmtId="0" fontId="3" fillId="3" borderId="0" xfId="0" applyFont="1" applyFill="1" applyBorder="1" applyAlignment="1">
      <alignment wrapText="1"/>
    </xf>
    <xf numFmtId="166" fontId="27" fillId="3" borderId="0" xfId="3" applyNumberFormat="1" applyFont="1" applyFill="1" applyBorder="1" applyAlignment="1">
      <alignment vertical="center"/>
    </xf>
    <xf numFmtId="0" fontId="0" fillId="0" borderId="0" xfId="0"/>
    <xf numFmtId="0" fontId="28" fillId="0" borderId="25" xfId="0" applyFont="1" applyFill="1" applyBorder="1" applyAlignment="1">
      <alignment vertical="center"/>
    </xf>
    <xf numFmtId="1" fontId="28" fillId="0" borderId="35" xfId="0" applyNumberFormat="1" applyFont="1" applyFill="1" applyBorder="1" applyAlignment="1">
      <alignment vertical="center"/>
    </xf>
    <xf numFmtId="0" fontId="28" fillId="0" borderId="0" xfId="0" applyFont="1" applyFill="1" applyBorder="1" applyAlignment="1">
      <alignment vertical="center"/>
    </xf>
    <xf numFmtId="0" fontId="28" fillId="0" borderId="21" xfId="0" applyFont="1" applyFill="1" applyBorder="1" applyAlignment="1">
      <alignment vertical="center"/>
    </xf>
    <xf numFmtId="3" fontId="28" fillId="0" borderId="7" xfId="0" applyNumberFormat="1" applyFont="1" applyFill="1" applyBorder="1" applyAlignment="1">
      <alignment horizontal="center" vertical="center" wrapText="1"/>
    </xf>
    <xf numFmtId="0" fontId="28" fillId="0" borderId="7" xfId="0" applyFont="1" applyFill="1" applyBorder="1" applyAlignment="1">
      <alignment horizontal="center" vertical="center" wrapText="1"/>
    </xf>
    <xf numFmtId="0" fontId="27" fillId="0" borderId="25" xfId="0" applyFont="1" applyFill="1" applyBorder="1"/>
    <xf numFmtId="172" fontId="27" fillId="0" borderId="27" xfId="3" applyNumberFormat="1" applyFont="1" applyFill="1" applyBorder="1"/>
    <xf numFmtId="9" fontId="27" fillId="0" borderId="5" xfId="91" applyFont="1" applyFill="1" applyBorder="1" applyAlignment="1">
      <alignment horizontal="center"/>
    </xf>
    <xf numFmtId="0" fontId="27" fillId="0" borderId="20" xfId="0" applyFont="1" applyFill="1" applyBorder="1"/>
    <xf numFmtId="172" fontId="27" fillId="0" borderId="7" xfId="3" applyNumberFormat="1" applyFont="1" applyFill="1" applyBorder="1"/>
    <xf numFmtId="9" fontId="27" fillId="0" borderId="35" xfId="91" applyFont="1" applyFill="1" applyBorder="1" applyAlignment="1">
      <alignment horizontal="center"/>
    </xf>
    <xf numFmtId="0" fontId="59" fillId="0" borderId="25" xfId="0" applyFont="1" applyFill="1" applyBorder="1"/>
    <xf numFmtId="0" fontId="27" fillId="0" borderId="7" xfId="0" applyFont="1" applyFill="1" applyBorder="1"/>
    <xf numFmtId="172" fontId="27" fillId="0" borderId="7" xfId="0" applyNumberFormat="1" applyFont="1" applyFill="1" applyBorder="1"/>
    <xf numFmtId="9" fontId="27" fillId="0" borderId="7" xfId="91" applyFont="1" applyFill="1" applyBorder="1" applyAlignment="1">
      <alignment horizontal="center"/>
    </xf>
    <xf numFmtId="172" fontId="27" fillId="0" borderId="36" xfId="3" applyNumberFormat="1" applyFont="1" applyFill="1" applyBorder="1"/>
    <xf numFmtId="166" fontId="27" fillId="0" borderId="35" xfId="3" applyNumberFormat="1" applyFont="1" applyFill="1" applyBorder="1"/>
    <xf numFmtId="0" fontId="27" fillId="0" borderId="7" xfId="0" applyFont="1" applyFill="1" applyBorder="1" applyAlignment="1">
      <alignment wrapText="1"/>
    </xf>
    <xf numFmtId="166" fontId="27" fillId="0" borderId="5" xfId="3" applyNumberFormat="1" applyFont="1" applyFill="1" applyBorder="1"/>
    <xf numFmtId="0" fontId="3" fillId="0" borderId="7" xfId="0" applyFont="1" applyFill="1" applyBorder="1"/>
    <xf numFmtId="172" fontId="3" fillId="0" borderId="7" xfId="3" applyNumberFormat="1" applyFont="1" applyFill="1" applyBorder="1"/>
    <xf numFmtId="0" fontId="27" fillId="0" borderId="25" xfId="0" applyFont="1" applyFill="1" applyBorder="1" applyAlignment="1"/>
    <xf numFmtId="172" fontId="27" fillId="0" borderId="36" xfId="0" applyNumberFormat="1" applyFont="1" applyFill="1" applyBorder="1" applyAlignment="1"/>
    <xf numFmtId="0" fontId="27" fillId="0" borderId="35" xfId="0" applyFont="1" applyFill="1" applyBorder="1" applyAlignment="1"/>
    <xf numFmtId="0" fontId="3" fillId="0" borderId="7" xfId="0" applyFont="1" applyFill="1" applyBorder="1" applyAlignment="1">
      <alignment wrapText="1"/>
    </xf>
    <xf numFmtId="172" fontId="27" fillId="0" borderId="25" xfId="3" applyNumberFormat="1" applyFont="1" applyFill="1" applyBorder="1" applyAlignment="1">
      <alignment vertical="center"/>
    </xf>
    <xf numFmtId="166" fontId="27" fillId="0" borderId="7" xfId="3" applyNumberFormat="1" applyFont="1" applyFill="1" applyBorder="1"/>
    <xf numFmtId="3" fontId="27" fillId="0" borderId="8" xfId="0" applyNumberFormat="1" applyFont="1" applyFill="1" applyBorder="1"/>
    <xf numFmtId="0" fontId="28" fillId="0" borderId="7" xfId="0" applyFont="1" applyFill="1" applyBorder="1"/>
    <xf numFmtId="3" fontId="27" fillId="0" borderId="0" xfId="0" applyNumberFormat="1" applyFont="1" applyFill="1" applyBorder="1" applyAlignment="1"/>
    <xf numFmtId="0" fontId="27" fillId="0" borderId="0" xfId="0" applyFont="1" applyFill="1" applyBorder="1" applyAlignment="1"/>
    <xf numFmtId="0" fontId="80" fillId="0" borderId="7" xfId="0" applyFont="1" applyFill="1" applyBorder="1"/>
    <xf numFmtId="3" fontId="27" fillId="0" borderId="7" xfId="0" applyNumberFormat="1" applyFont="1" applyFill="1" applyBorder="1" applyAlignment="1">
      <alignment horizontal="center"/>
    </xf>
    <xf numFmtId="0" fontId="27" fillId="0" borderId="7" xfId="0" applyFont="1" applyFill="1" applyBorder="1" applyAlignment="1">
      <alignment horizontal="center"/>
    </xf>
    <xf numFmtId="0" fontId="47" fillId="0" borderId="0" xfId="0" applyFont="1" applyBorder="1" applyAlignment="1">
      <alignment horizontal="center" vertical="center" wrapText="1"/>
    </xf>
    <xf numFmtId="0" fontId="47" fillId="0" borderId="0" xfId="0" applyFont="1" applyBorder="1" applyAlignment="1">
      <alignment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2" xfId="0" applyFont="1" applyBorder="1" applyAlignment="1">
      <alignment vertical="center" wrapText="1"/>
    </xf>
    <xf numFmtId="0" fontId="22" fillId="0" borderId="13" xfId="0" applyFont="1" applyBorder="1" applyAlignment="1">
      <alignment vertical="center" wrapText="1"/>
    </xf>
    <xf numFmtId="0" fontId="22" fillId="0" borderId="32"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33" xfId="0" applyFont="1" applyBorder="1" applyAlignment="1">
      <alignment vertical="center" wrapText="1"/>
    </xf>
    <xf numFmtId="0" fontId="22" fillId="0" borderId="34" xfId="0" applyFont="1" applyBorder="1" applyAlignment="1">
      <alignment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5" xfId="0" applyFont="1" applyBorder="1" applyAlignment="1">
      <alignment vertical="center" wrapText="1"/>
    </xf>
    <xf numFmtId="0" fontId="22" fillId="0" borderId="16" xfId="0" applyFont="1" applyBorder="1" applyAlignment="1">
      <alignment vertical="center" wrapText="1"/>
    </xf>
    <xf numFmtId="0" fontId="3" fillId="0" borderId="0" xfId="28" quotePrefix="1" applyFont="1" applyFill="1" applyBorder="1" applyAlignment="1"/>
    <xf numFmtId="3" fontId="22" fillId="0" borderId="0" xfId="0" applyNumberFormat="1" applyFont="1" applyFill="1" applyBorder="1" applyAlignment="1"/>
    <xf numFmtId="172" fontId="68" fillId="0" borderId="0" xfId="0" applyNumberFormat="1" applyFont="1" applyFill="1" applyBorder="1"/>
    <xf numFmtId="0" fontId="0" fillId="0" borderId="0" xfId="0"/>
    <xf numFmtId="0" fontId="0" fillId="0" borderId="0" xfId="0" applyAlignment="1">
      <alignment horizontal="justify" vertical="center"/>
    </xf>
    <xf numFmtId="0" fontId="16" fillId="0" borderId="7" xfId="0" applyFont="1" applyFill="1" applyBorder="1"/>
    <xf numFmtId="172" fontId="16" fillId="0" borderId="7" xfId="0" applyNumberFormat="1" applyFont="1" applyFill="1" applyBorder="1"/>
    <xf numFmtId="0" fontId="22" fillId="0" borderId="11"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2" fillId="0" borderId="12" xfId="0" applyFont="1" applyFill="1" applyBorder="1" applyAlignment="1">
      <alignment vertical="center" wrapText="1"/>
    </xf>
    <xf numFmtId="0" fontId="22" fillId="0" borderId="13" xfId="0" applyFont="1" applyFill="1" applyBorder="1" applyAlignment="1">
      <alignment vertical="center" wrapText="1"/>
    </xf>
    <xf numFmtId="0" fontId="22" fillId="0" borderId="32" xfId="0" applyFont="1" applyFill="1" applyBorder="1" applyAlignment="1">
      <alignment horizontal="center" vertical="center" wrapText="1"/>
    </xf>
    <xf numFmtId="0" fontId="22" fillId="0" borderId="33" xfId="0" applyFont="1" applyFill="1" applyBorder="1" applyAlignment="1">
      <alignment horizontal="center" vertical="center" wrapText="1"/>
    </xf>
    <xf numFmtId="0" fontId="22" fillId="0" borderId="33" xfId="0" applyFont="1" applyFill="1" applyBorder="1" applyAlignment="1">
      <alignment vertical="center" wrapText="1"/>
    </xf>
    <xf numFmtId="0" fontId="22" fillId="0" borderId="34" xfId="0" applyFont="1" applyFill="1" applyBorder="1" applyAlignment="1">
      <alignment vertical="center" wrapText="1"/>
    </xf>
    <xf numFmtId="0" fontId="22" fillId="0" borderId="14" xfId="0" applyFont="1" applyFill="1" applyBorder="1" applyAlignment="1">
      <alignment horizontal="center" vertical="center" wrapText="1"/>
    </xf>
    <xf numFmtId="0" fontId="22" fillId="0" borderId="15" xfId="0" applyFont="1" applyFill="1" applyBorder="1" applyAlignment="1">
      <alignment horizontal="center" vertical="center" wrapText="1"/>
    </xf>
    <xf numFmtId="0" fontId="22" fillId="0" borderId="15" xfId="0" applyFont="1" applyFill="1" applyBorder="1" applyAlignment="1">
      <alignment vertical="center" wrapText="1"/>
    </xf>
    <xf numFmtId="0" fontId="22" fillId="0" borderId="16" xfId="0" applyFont="1" applyFill="1" applyBorder="1" applyAlignment="1">
      <alignment vertical="center" wrapText="1"/>
    </xf>
    <xf numFmtId="0" fontId="0" fillId="0" borderId="0" xfId="0"/>
    <xf numFmtId="0" fontId="0" fillId="0" borderId="0" xfId="0"/>
    <xf numFmtId="0" fontId="27" fillId="0" borderId="0" xfId="0" applyFont="1" applyFill="1" applyAlignment="1">
      <alignment horizontal="left"/>
    </xf>
    <xf numFmtId="0" fontId="32" fillId="0" borderId="7" xfId="0" applyFont="1" applyFill="1" applyBorder="1" applyAlignment="1">
      <alignment horizontal="center"/>
    </xf>
    <xf numFmtId="0" fontId="32" fillId="0" borderId="7" xfId="0" applyFont="1" applyFill="1" applyBorder="1"/>
    <xf numFmtId="3" fontId="32" fillId="0" borderId="7" xfId="0" applyNumberFormat="1" applyFont="1" applyFill="1" applyBorder="1"/>
    <xf numFmtId="0" fontId="32" fillId="0" borderId="7" xfId="0" applyFont="1" applyFill="1" applyBorder="1" applyAlignment="1">
      <alignment wrapText="1"/>
    </xf>
    <xf numFmtId="0" fontId="82" fillId="0" borderId="7" xfId="0" applyFont="1" applyFill="1" applyBorder="1"/>
    <xf numFmtId="3" fontId="82" fillId="0" borderId="7" xfId="0" applyNumberFormat="1" applyFont="1" applyFill="1" applyBorder="1"/>
    <xf numFmtId="4" fontId="32" fillId="0" borderId="7" xfId="0" applyNumberFormat="1" applyFont="1" applyFill="1" applyBorder="1" applyAlignment="1"/>
    <xf numFmtId="0" fontId="28" fillId="0" borderId="0" xfId="0" applyFont="1" applyFill="1" applyAlignment="1">
      <alignment horizontal="right"/>
    </xf>
    <xf numFmtId="0" fontId="3" fillId="0" borderId="0" xfId="0" applyFont="1" applyFill="1"/>
    <xf numFmtId="0" fontId="25" fillId="0" borderId="0" xfId="2" applyFill="1" applyAlignment="1" applyProtection="1">
      <alignment horizontal="center" vertical="center"/>
      <protection locked="0"/>
    </xf>
    <xf numFmtId="0" fontId="32" fillId="0" borderId="0" xfId="0" applyFont="1" applyFill="1" applyAlignment="1">
      <alignment horizontal="center" vertical="center"/>
    </xf>
    <xf numFmtId="0" fontId="32" fillId="0" borderId="7" xfId="0" applyFont="1" applyFill="1" applyBorder="1" applyAlignment="1">
      <alignment horizontal="right"/>
    </xf>
    <xf numFmtId="14" fontId="32" fillId="0" borderId="7" xfId="0" applyNumberFormat="1" applyFont="1" applyFill="1" applyBorder="1"/>
    <xf numFmtId="0" fontId="32" fillId="0" borderId="7" xfId="0" applyFont="1" applyFill="1" applyBorder="1" applyAlignment="1">
      <alignment horizontal="left"/>
    </xf>
    <xf numFmtId="0" fontId="32" fillId="0" borderId="0" xfId="0" applyFont="1" applyFill="1" applyBorder="1"/>
    <xf numFmtId="0" fontId="82" fillId="0" borderId="0" xfId="0" applyFont="1" applyFill="1" applyAlignment="1">
      <alignment vertical="center" wrapText="1"/>
    </xf>
    <xf numFmtId="0" fontId="25" fillId="0" borderId="7" xfId="2" applyFill="1" applyBorder="1"/>
    <xf numFmtId="0" fontId="32" fillId="0" borderId="7" xfId="0" applyFont="1" applyFill="1" applyBorder="1" applyAlignment="1"/>
    <xf numFmtId="3" fontId="32" fillId="0" borderId="7" xfId="0" applyNumberFormat="1" applyFont="1" applyFill="1" applyBorder="1" applyAlignment="1">
      <alignment horizontal="center"/>
    </xf>
    <xf numFmtId="14" fontId="3" fillId="0" borderId="0" xfId="0" applyNumberFormat="1" applyFont="1" applyFill="1"/>
    <xf numFmtId="172" fontId="3" fillId="3" borderId="0" xfId="6" applyNumberFormat="1" applyFont="1" applyFill="1" applyBorder="1"/>
    <xf numFmtId="0" fontId="28" fillId="0" borderId="0" xfId="0" applyFont="1" applyFill="1" applyBorder="1"/>
    <xf numFmtId="0" fontId="24" fillId="0" borderId="0" xfId="92" applyFill="1"/>
    <xf numFmtId="0" fontId="90" fillId="0" borderId="0" xfId="92" applyFont="1" applyFill="1" applyAlignment="1">
      <alignment horizontal="justify" vertical="center" wrapText="1"/>
    </xf>
    <xf numFmtId="0" fontId="86" fillId="0" borderId="0" xfId="92" applyFont="1" applyFill="1" applyAlignment="1">
      <alignment vertical="center" wrapText="1"/>
    </xf>
    <xf numFmtId="3" fontId="90" fillId="0" borderId="0" xfId="92" applyNumberFormat="1" applyFont="1" applyFill="1" applyBorder="1" applyAlignment="1">
      <alignment horizontal="right" vertical="center" wrapText="1"/>
    </xf>
    <xf numFmtId="14" fontId="27" fillId="0" borderId="0" xfId="0" applyNumberFormat="1" applyFont="1" applyFill="1" applyAlignment="1">
      <alignment horizontal="center"/>
    </xf>
    <xf numFmtId="175" fontId="27" fillId="0" borderId="0" xfId="0" applyNumberFormat="1" applyFont="1" applyFill="1"/>
    <xf numFmtId="175" fontId="28" fillId="0" borderId="36" xfId="0" applyNumberFormat="1" applyFont="1" applyFill="1" applyBorder="1"/>
    <xf numFmtId="14" fontId="27" fillId="0" borderId="0" xfId="0" applyNumberFormat="1" applyFont="1" applyFill="1" applyBorder="1" applyAlignment="1">
      <alignment horizontal="center"/>
    </xf>
    <xf numFmtId="175" fontId="28" fillId="0" borderId="37" xfId="0" applyNumberFormat="1" applyFont="1" applyFill="1" applyBorder="1"/>
    <xf numFmtId="0" fontId="27" fillId="0" borderId="0" xfId="0" applyFont="1" applyFill="1" applyBorder="1" applyAlignment="1">
      <alignment horizontal="center"/>
    </xf>
    <xf numFmtId="0" fontId="0" fillId="0" borderId="0" xfId="0"/>
    <xf numFmtId="0" fontId="66" fillId="12" borderId="62" xfId="0" applyFont="1" applyFill="1" applyBorder="1" applyAlignment="1">
      <alignment horizontal="center"/>
    </xf>
    <xf numFmtId="41" fontId="66" fillId="12" borderId="62" xfId="4" applyFont="1" applyFill="1" applyBorder="1" applyAlignment="1">
      <alignment horizontal="center"/>
    </xf>
    <xf numFmtId="0" fontId="45" fillId="0" borderId="7" xfId="0" applyFont="1" applyBorder="1"/>
    <xf numFmtId="0" fontId="45" fillId="0" borderId="7" xfId="0" applyFont="1" applyBorder="1" applyAlignment="1">
      <alignment horizontal="left"/>
    </xf>
    <xf numFmtId="41" fontId="45" fillId="0" borderId="7" xfId="4" applyFont="1" applyBorder="1" applyAlignment="1">
      <alignment horizontal="right"/>
    </xf>
    <xf numFmtId="0" fontId="45" fillId="0" borderId="7" xfId="0" applyFont="1" applyBorder="1" applyAlignment="1">
      <alignment horizontal="right"/>
    </xf>
    <xf numFmtId="0" fontId="0" fillId="0" borderId="7" xfId="0" applyBorder="1"/>
    <xf numFmtId="0" fontId="0" fillId="0" borderId="7" xfId="0" applyBorder="1" applyAlignment="1">
      <alignment horizontal="left"/>
    </xf>
    <xf numFmtId="41" fontId="0" fillId="0" borderId="7" xfId="4" applyFont="1" applyBorder="1" applyAlignment="1">
      <alignment horizontal="right"/>
    </xf>
    <xf numFmtId="0" fontId="0" fillId="0" borderId="7" xfId="0" applyBorder="1" applyAlignment="1">
      <alignment horizontal="right"/>
    </xf>
    <xf numFmtId="41" fontId="0" fillId="0" borderId="7" xfId="4" applyFont="1" applyBorder="1"/>
    <xf numFmtId="0" fontId="0" fillId="0" borderId="7" xfId="0" applyBorder="1" applyAlignment="1">
      <alignment vertical="center"/>
    </xf>
    <xf numFmtId="41" fontId="0" fillId="0" borderId="7" xfId="4" applyFont="1" applyFill="1" applyBorder="1" applyAlignment="1">
      <alignment horizontal="right"/>
    </xf>
    <xf numFmtId="173" fontId="0" fillId="0" borderId="7" xfId="4" applyNumberFormat="1" applyFont="1" applyBorder="1" applyAlignment="1">
      <alignment horizontal="right"/>
    </xf>
    <xf numFmtId="41" fontId="0" fillId="0" borderId="7" xfId="4" applyFont="1" applyFill="1" applyBorder="1" applyAlignment="1">
      <alignment horizontal="right" vertical="center"/>
    </xf>
    <xf numFmtId="4" fontId="0" fillId="0" borderId="7" xfId="0" applyNumberFormat="1" applyBorder="1" applyAlignment="1">
      <alignment horizontal="right" vertical="center"/>
    </xf>
    <xf numFmtId="0" fontId="0" fillId="0" borderId="7" xfId="0" applyBorder="1" applyAlignment="1">
      <alignment horizontal="right" vertical="center"/>
    </xf>
    <xf numFmtId="0" fontId="45" fillId="0" borderId="7" xfId="0" applyFont="1" applyBorder="1" applyAlignment="1">
      <alignment vertical="center"/>
    </xf>
    <xf numFmtId="41" fontId="45" fillId="0" borderId="7" xfId="4" applyFont="1" applyFill="1" applyBorder="1" applyAlignment="1">
      <alignment horizontal="right" vertical="center"/>
    </xf>
    <xf numFmtId="0" fontId="45" fillId="0" borderId="7" xfId="0" applyFont="1" applyBorder="1" applyAlignment="1">
      <alignment horizontal="right" vertical="center"/>
    </xf>
    <xf numFmtId="41" fontId="45" fillId="0" borderId="7" xfId="4" applyFont="1" applyFill="1" applyBorder="1" applyAlignment="1">
      <alignment horizontal="right"/>
    </xf>
    <xf numFmtId="173" fontId="0" fillId="0" borderId="7" xfId="4" applyNumberFormat="1" applyFont="1" applyFill="1" applyBorder="1" applyAlignment="1">
      <alignment horizontal="right"/>
    </xf>
    <xf numFmtId="3" fontId="0" fillId="0" borderId="7" xfId="0" applyNumberFormat="1" applyBorder="1"/>
    <xf numFmtId="41" fontId="45" fillId="0" borderId="7" xfId="4" applyFont="1" applyBorder="1"/>
    <xf numFmtId="0" fontId="0" fillId="0" borderId="7" xfId="0" applyBorder="1" applyAlignment="1">
      <alignment horizontal="left" vertical="center"/>
    </xf>
    <xf numFmtId="0" fontId="92" fillId="0" borderId="0" xfId="0" applyFont="1" applyFill="1" applyBorder="1" applyAlignment="1">
      <alignment horizontal="center" vertical="center"/>
    </xf>
    <xf numFmtId="0" fontId="20" fillId="0" borderId="0" xfId="0" applyFont="1" applyFill="1" applyBorder="1" applyAlignment="1">
      <alignment horizontal="center" vertical="center"/>
    </xf>
    <xf numFmtId="0" fontId="84" fillId="0" borderId="0" xfId="0" applyFont="1" applyFill="1" applyAlignment="1">
      <alignment horizontal="justify" vertical="center"/>
    </xf>
    <xf numFmtId="0" fontId="94" fillId="0" borderId="0" xfId="0" applyFont="1" applyFill="1" applyBorder="1" applyAlignment="1">
      <alignment horizontal="center" vertical="center"/>
    </xf>
    <xf numFmtId="3" fontId="94" fillId="0" borderId="0" xfId="0" applyNumberFormat="1" applyFont="1" applyFill="1" applyBorder="1" applyAlignment="1">
      <alignment horizontal="right" vertical="center"/>
    </xf>
    <xf numFmtId="0" fontId="95" fillId="0" borderId="0" xfId="0" applyFont="1" applyFill="1" applyBorder="1" applyAlignment="1">
      <alignment horizontal="right" vertical="center"/>
    </xf>
    <xf numFmtId="3" fontId="84" fillId="0" borderId="0" xfId="0" applyNumberFormat="1" applyFont="1" applyFill="1" applyAlignment="1">
      <alignment horizontal="right" vertical="center"/>
    </xf>
    <xf numFmtId="3" fontId="84" fillId="0" borderId="0" xfId="0" applyNumberFormat="1" applyFont="1" applyFill="1" applyBorder="1" applyAlignment="1">
      <alignment horizontal="right" vertical="center"/>
    </xf>
    <xf numFmtId="3" fontId="94" fillId="0" borderId="0" xfId="0" applyNumberFormat="1" applyFont="1" applyFill="1" applyBorder="1" applyAlignment="1">
      <alignment horizontal="center" vertical="center"/>
    </xf>
    <xf numFmtId="0" fontId="27" fillId="0" borderId="0" xfId="0" applyFont="1" applyFill="1" applyAlignment="1">
      <alignment horizontal="center"/>
    </xf>
    <xf numFmtId="0" fontId="0" fillId="0" borderId="0" xfId="0" applyAlignment="1"/>
    <xf numFmtId="172" fontId="6" fillId="3" borderId="6" xfId="3" applyNumberFormat="1" applyFont="1" applyFill="1" applyBorder="1"/>
    <xf numFmtId="0" fontId="28" fillId="0" borderId="0" xfId="0" applyFont="1" applyFill="1" applyAlignment="1">
      <alignment horizontal="center" vertical="center"/>
    </xf>
    <xf numFmtId="0" fontId="28" fillId="0" borderId="0" xfId="0" applyFont="1" applyFill="1" applyAlignment="1">
      <alignment horizontal="justify" vertical="center"/>
    </xf>
    <xf numFmtId="0" fontId="27" fillId="0" borderId="0" xfId="0" applyFont="1" applyFill="1" applyAlignment="1">
      <alignment horizontal="justify" vertical="center"/>
    </xf>
    <xf numFmtId="0" fontId="28" fillId="0" borderId="0" xfId="0" applyFont="1" applyFill="1" applyAlignment="1">
      <alignment horizontal="left" vertical="center"/>
    </xf>
    <xf numFmtId="0" fontId="27" fillId="0" borderId="0" xfId="0" applyFont="1" applyFill="1" applyAlignment="1">
      <alignment horizontal="left" vertical="center" indent="8"/>
    </xf>
    <xf numFmtId="0" fontId="27" fillId="0" borderId="0" xfId="0" applyFont="1" applyFill="1" applyAlignment="1">
      <alignment vertical="center"/>
    </xf>
    <xf numFmtId="0" fontId="88" fillId="0" borderId="26" xfId="0" applyFont="1" applyFill="1" applyBorder="1" applyAlignment="1">
      <alignment horizontal="center" vertical="center"/>
    </xf>
    <xf numFmtId="0" fontId="89" fillId="0" borderId="0" xfId="0" applyFont="1" applyFill="1" applyAlignment="1">
      <alignment horizontal="justify" vertical="center"/>
    </xf>
    <xf numFmtId="0" fontId="62" fillId="0" borderId="0" xfId="0" applyFont="1" applyFill="1" applyAlignment="1">
      <alignment horizontal="justify" vertical="center"/>
    </xf>
    <xf numFmtId="0" fontId="62" fillId="0" borderId="0" xfId="0" applyFont="1" applyFill="1" applyAlignment="1">
      <alignment horizontal="center" vertical="center"/>
    </xf>
    <xf numFmtId="3" fontId="62" fillId="0" borderId="0" xfId="0" applyNumberFormat="1" applyFont="1" applyFill="1" applyAlignment="1">
      <alignment horizontal="right" vertical="center"/>
    </xf>
    <xf numFmtId="0" fontId="88" fillId="0" borderId="45" xfId="0" applyFont="1" applyFill="1" applyBorder="1" applyAlignment="1">
      <alignment horizontal="right" vertical="center"/>
    </xf>
    <xf numFmtId="0" fontId="88" fillId="0" borderId="0" xfId="0" applyFont="1" applyFill="1" applyAlignment="1">
      <alignment horizontal="justify" vertical="center"/>
    </xf>
    <xf numFmtId="3" fontId="88" fillId="0" borderId="26" xfId="0" applyNumberFormat="1" applyFont="1" applyFill="1" applyBorder="1" applyAlignment="1">
      <alignment horizontal="right" vertical="center"/>
    </xf>
    <xf numFmtId="0" fontId="62" fillId="0" borderId="0" xfId="0" applyFont="1" applyFill="1" applyBorder="1" applyAlignment="1">
      <alignment horizontal="justify" vertical="center"/>
    </xf>
    <xf numFmtId="0" fontId="62" fillId="0" borderId="0" xfId="0" applyFont="1" applyFill="1" applyBorder="1" applyAlignment="1">
      <alignment horizontal="center" vertical="center"/>
    </xf>
    <xf numFmtId="3" fontId="62" fillId="0" borderId="0" xfId="0" applyNumberFormat="1" applyFont="1" applyFill="1" applyBorder="1" applyAlignment="1">
      <alignment horizontal="right" vertical="center"/>
    </xf>
    <xf numFmtId="0" fontId="62" fillId="0" borderId="0" xfId="0" applyFont="1" applyFill="1" applyBorder="1" applyAlignment="1">
      <alignment horizontal="right" vertical="center"/>
    </xf>
    <xf numFmtId="4" fontId="62" fillId="0" borderId="0" xfId="0" applyNumberFormat="1" applyFont="1" applyFill="1" applyBorder="1" applyAlignment="1">
      <alignment horizontal="right" vertical="center"/>
    </xf>
    <xf numFmtId="2" fontId="62" fillId="0" borderId="0" xfId="0" applyNumberFormat="1" applyFont="1" applyFill="1" applyBorder="1" applyAlignment="1">
      <alignment horizontal="right" vertical="center"/>
    </xf>
    <xf numFmtId="3" fontId="14" fillId="0" borderId="0" xfId="0" applyNumberFormat="1" applyFont="1" applyFill="1" applyBorder="1" applyAlignment="1">
      <alignment horizontal="right" vertical="center"/>
    </xf>
    <xf numFmtId="0" fontId="62" fillId="0" borderId="0" xfId="0" applyFont="1" applyFill="1" applyBorder="1" applyAlignment="1">
      <alignment vertical="center"/>
    </xf>
    <xf numFmtId="4" fontId="62" fillId="0" borderId="0" xfId="0" applyNumberFormat="1" applyFont="1" applyFill="1" applyBorder="1" applyAlignment="1">
      <alignment horizontal="center" vertical="center"/>
    </xf>
    <xf numFmtId="0" fontId="29" fillId="0" borderId="0" xfId="0" applyFont="1" applyFill="1" applyBorder="1" applyAlignment="1">
      <alignment vertical="center"/>
    </xf>
    <xf numFmtId="0" fontId="88" fillId="0" borderId="0" xfId="0" applyFont="1" applyFill="1" applyBorder="1" applyAlignment="1">
      <alignment vertical="center"/>
    </xf>
    <xf numFmtId="0" fontId="62" fillId="0" borderId="0" xfId="0" applyFont="1" applyFill="1" applyAlignment="1">
      <alignment vertical="center"/>
    </xf>
    <xf numFmtId="4" fontId="62" fillId="0" borderId="0" xfId="0" applyNumberFormat="1" applyFont="1" applyFill="1" applyAlignment="1">
      <alignment horizontal="right" vertical="center"/>
    </xf>
    <xf numFmtId="0" fontId="88" fillId="0" borderId="0" xfId="0" applyFont="1" applyFill="1" applyAlignment="1">
      <alignment vertical="center"/>
    </xf>
    <xf numFmtId="3" fontId="88" fillId="0" borderId="37" xfId="0" applyNumberFormat="1" applyFont="1" applyFill="1" applyBorder="1" applyAlignment="1">
      <alignment horizontal="right" vertical="center"/>
    </xf>
    <xf numFmtId="3" fontId="88" fillId="0" borderId="0" xfId="0" applyNumberFormat="1" applyFont="1" applyFill="1" applyBorder="1" applyAlignment="1">
      <alignment horizontal="right" vertical="center"/>
    </xf>
    <xf numFmtId="3" fontId="28" fillId="0" borderId="36" xfId="0" applyNumberFormat="1" applyFont="1" applyFill="1" applyBorder="1"/>
    <xf numFmtId="3" fontId="28" fillId="0" borderId="37" xfId="0" applyNumberFormat="1" applyFont="1" applyFill="1" applyBorder="1"/>
    <xf numFmtId="0" fontId="27" fillId="0" borderId="0" xfId="0" applyFont="1" applyFill="1" applyBorder="1" applyAlignment="1">
      <alignment vertical="center" wrapText="1"/>
    </xf>
    <xf numFmtId="0" fontId="27" fillId="0" borderId="0" xfId="0" applyFont="1" applyFill="1" applyAlignment="1">
      <alignment horizontal="left" vertical="center"/>
    </xf>
    <xf numFmtId="3" fontId="6" fillId="0" borderId="0" xfId="0" applyNumberFormat="1" applyFont="1" applyFill="1" applyBorder="1" applyAlignment="1">
      <alignment horizontal="center" vertical="center"/>
    </xf>
    <xf numFmtId="14" fontId="6" fillId="0" borderId="0" xfId="0" applyNumberFormat="1" applyFont="1" applyFill="1" applyBorder="1" applyAlignment="1">
      <alignment horizontal="center" vertical="center"/>
    </xf>
    <xf numFmtId="14" fontId="28" fillId="0" borderId="0" xfId="0" applyNumberFormat="1" applyFont="1" applyFill="1" applyBorder="1"/>
    <xf numFmtId="14" fontId="81" fillId="0" borderId="0" xfId="0" applyNumberFormat="1" applyFont="1" applyFill="1" applyBorder="1" applyAlignment="1">
      <alignment horizontal="center" vertical="center"/>
    </xf>
    <xf numFmtId="3" fontId="3" fillId="0" borderId="0" xfId="0" applyNumberFormat="1" applyFont="1" applyFill="1" applyBorder="1"/>
    <xf numFmtId="3" fontId="3" fillId="0" borderId="0" xfId="0" applyNumberFormat="1" applyFont="1" applyFill="1" applyBorder="1" applyAlignment="1">
      <alignment horizontal="right"/>
    </xf>
    <xf numFmtId="3" fontId="27" fillId="0" borderId="0" xfId="0" applyNumberFormat="1" applyFont="1" applyFill="1" applyBorder="1" applyAlignment="1">
      <alignment vertical="center"/>
    </xf>
    <xf numFmtId="0" fontId="27" fillId="0" borderId="0" xfId="0" applyFont="1" applyFill="1" applyBorder="1" applyAlignment="1">
      <alignment vertical="center"/>
    </xf>
    <xf numFmtId="3" fontId="28" fillId="0" borderId="6" xfId="0" applyNumberFormat="1" applyFont="1" applyFill="1" applyBorder="1"/>
    <xf numFmtId="14" fontId="44" fillId="0" borderId="26" xfId="0" applyNumberFormat="1" applyFont="1" applyFill="1" applyBorder="1" applyAlignment="1">
      <alignment horizontal="center" vertical="center"/>
    </xf>
    <xf numFmtId="14" fontId="44" fillId="0" borderId="0" xfId="0" applyNumberFormat="1" applyFont="1" applyFill="1" applyBorder="1" applyAlignment="1">
      <alignment horizontal="center" vertical="center"/>
    </xf>
    <xf numFmtId="0" fontId="29" fillId="0" borderId="0" xfId="0" applyFont="1" applyFill="1" applyAlignment="1">
      <alignment vertical="center"/>
    </xf>
    <xf numFmtId="3" fontId="27" fillId="0" borderId="0" xfId="0" applyNumberFormat="1" applyFont="1" applyFill="1" applyAlignment="1">
      <alignment horizontal="right" vertical="center"/>
    </xf>
    <xf numFmtId="3" fontId="29" fillId="0" borderId="0" xfId="0" applyNumberFormat="1" applyFont="1" applyFill="1" applyBorder="1" applyAlignment="1">
      <alignment horizontal="right" vertical="center"/>
    </xf>
    <xf numFmtId="3" fontId="27" fillId="0" borderId="26" xfId="0" applyNumberFormat="1" applyFont="1" applyFill="1" applyBorder="1" applyAlignment="1">
      <alignment horizontal="right" vertical="center"/>
    </xf>
    <xf numFmtId="0" fontId="44" fillId="0" borderId="0" xfId="0" applyFont="1" applyFill="1" applyAlignment="1">
      <alignment horizontal="justify" vertical="center"/>
    </xf>
    <xf numFmtId="3" fontId="44" fillId="0" borderId="26" xfId="0" applyNumberFormat="1" applyFont="1" applyFill="1" applyBorder="1" applyAlignment="1">
      <alignment horizontal="right" vertical="center"/>
    </xf>
    <xf numFmtId="0" fontId="44" fillId="0" borderId="0" xfId="0" applyFont="1" applyFill="1" applyBorder="1" applyAlignment="1">
      <alignment horizontal="justify" vertical="center"/>
    </xf>
    <xf numFmtId="3" fontId="44" fillId="0" borderId="0" xfId="0" applyNumberFormat="1" applyFont="1" applyFill="1" applyBorder="1" applyAlignment="1">
      <alignment horizontal="right" vertical="center"/>
    </xf>
    <xf numFmtId="0" fontId="28" fillId="0" borderId="0" xfId="0" applyFont="1" applyFill="1" applyBorder="1" applyAlignment="1">
      <alignment horizontal="justify" vertical="center"/>
    </xf>
    <xf numFmtId="0" fontId="27" fillId="0" borderId="0" xfId="0" applyFont="1" applyFill="1" applyBorder="1" applyAlignment="1">
      <alignment horizontal="center" vertical="center"/>
    </xf>
    <xf numFmtId="14" fontId="28" fillId="0" borderId="0" xfId="0" applyNumberFormat="1" applyFont="1" applyFill="1" applyBorder="1" applyAlignment="1">
      <alignment horizontal="center" vertical="center"/>
    </xf>
    <xf numFmtId="0" fontId="27" fillId="0" borderId="0" xfId="0" applyFont="1" applyFill="1" applyBorder="1" applyAlignment="1">
      <alignment horizontal="left" vertical="center"/>
    </xf>
    <xf numFmtId="3" fontId="28" fillId="0" borderId="0" xfId="0" applyNumberFormat="1" applyFont="1" applyFill="1" applyBorder="1" applyAlignment="1">
      <alignment horizontal="right" vertical="center"/>
    </xf>
    <xf numFmtId="3" fontId="27" fillId="0" borderId="0" xfId="0" applyNumberFormat="1" applyFont="1" applyFill="1" applyBorder="1" applyAlignment="1">
      <alignment horizontal="right" vertical="center"/>
    </xf>
    <xf numFmtId="0" fontId="27" fillId="0" borderId="0" xfId="0" applyFont="1" applyFill="1" applyBorder="1" applyAlignment="1">
      <alignment horizontal="left"/>
    </xf>
    <xf numFmtId="3" fontId="27" fillId="0" borderId="0" xfId="0" applyNumberFormat="1" applyFont="1" applyFill="1" applyBorder="1" applyAlignment="1">
      <alignment horizontal="right"/>
    </xf>
    <xf numFmtId="3" fontId="28" fillId="0" borderId="6" xfId="0" applyNumberFormat="1" applyFont="1" applyFill="1" applyBorder="1" applyAlignment="1">
      <alignment horizontal="right" vertical="center"/>
    </xf>
    <xf numFmtId="3" fontId="28" fillId="0" borderId="9" xfId="0" applyNumberFormat="1" applyFont="1" applyFill="1" applyBorder="1" applyAlignment="1">
      <alignment horizontal="right" vertical="center"/>
    </xf>
    <xf numFmtId="0" fontId="27" fillId="0" borderId="0" xfId="0" applyFont="1" applyFill="1" applyAlignment="1">
      <alignment vertical="center" wrapText="1"/>
    </xf>
    <xf numFmtId="0" fontId="44" fillId="0" borderId="26" xfId="0" applyFont="1" applyFill="1" applyBorder="1" applyAlignment="1">
      <alignment horizontal="center" vertical="center" wrapText="1"/>
    </xf>
    <xf numFmtId="0" fontId="29" fillId="0" borderId="0" xfId="0" applyFont="1" applyFill="1" applyAlignment="1">
      <alignment horizontal="justify" vertical="center" wrapText="1"/>
    </xf>
    <xf numFmtId="3" fontId="29" fillId="0" borderId="0" xfId="0" applyNumberFormat="1" applyFont="1" applyFill="1" applyAlignment="1">
      <alignment horizontal="right" vertical="center" wrapText="1"/>
    </xf>
    <xf numFmtId="3" fontId="29" fillId="0" borderId="26" xfId="0" applyNumberFormat="1" applyFont="1" applyFill="1" applyBorder="1" applyAlignment="1">
      <alignment horizontal="right" vertical="center" wrapText="1"/>
    </xf>
    <xf numFmtId="0" fontId="44" fillId="0" borderId="0" xfId="0" applyFont="1" applyFill="1" applyAlignment="1">
      <alignment horizontal="justify" vertical="center" wrapText="1"/>
    </xf>
    <xf numFmtId="3" fontId="44" fillId="0" borderId="37" xfId="0" applyNumberFormat="1" applyFont="1" applyFill="1" applyBorder="1" applyAlignment="1">
      <alignment horizontal="right" vertical="center" wrapText="1"/>
    </xf>
    <xf numFmtId="0" fontId="28" fillId="0" borderId="0" xfId="0" applyFont="1" applyFill="1" applyAlignment="1">
      <alignment horizontal="justify" vertical="center" wrapText="1"/>
    </xf>
    <xf numFmtId="0" fontId="27" fillId="0" borderId="0" xfId="0" applyFont="1" applyFill="1" applyAlignment="1">
      <alignment horizontal="right" vertical="center" wrapText="1"/>
    </xf>
    <xf numFmtId="0" fontId="28" fillId="0" borderId="26" xfId="0" applyFont="1" applyFill="1" applyBorder="1" applyAlignment="1">
      <alignment horizontal="center" vertical="center" wrapText="1"/>
    </xf>
    <xf numFmtId="0" fontId="27" fillId="0" borderId="0" xfId="0" applyFont="1" applyFill="1" applyAlignment="1">
      <alignment horizontal="justify" vertical="center" wrapText="1"/>
    </xf>
    <xf numFmtId="0" fontId="29" fillId="0" borderId="0" xfId="0" applyFont="1" applyFill="1" applyAlignment="1">
      <alignment horizontal="right" vertical="center" wrapText="1"/>
    </xf>
    <xf numFmtId="0" fontId="29" fillId="0" borderId="26" xfId="0" applyFont="1" applyFill="1" applyBorder="1" applyAlignment="1">
      <alignment horizontal="right" vertical="center" wrapText="1"/>
    </xf>
    <xf numFmtId="0" fontId="44" fillId="0" borderId="0" xfId="0" applyFont="1" applyFill="1" applyAlignment="1">
      <alignment horizontal="right" vertical="center" wrapText="1"/>
    </xf>
    <xf numFmtId="3" fontId="44" fillId="0" borderId="26" xfId="0" applyNumberFormat="1" applyFont="1" applyFill="1" applyBorder="1" applyAlignment="1">
      <alignment horizontal="right" vertical="center" wrapText="1"/>
    </xf>
    <xf numFmtId="0" fontId="86" fillId="0" borderId="0" xfId="0" applyFont="1" applyFill="1"/>
    <xf numFmtId="14" fontId="87" fillId="0" borderId="0" xfId="0" applyNumberFormat="1" applyFont="1" applyFill="1" applyAlignment="1">
      <alignment horizontal="center"/>
    </xf>
    <xf numFmtId="0" fontId="22" fillId="0" borderId="0" xfId="0" applyFont="1" applyFill="1" applyBorder="1" applyAlignment="1">
      <alignment horizontal="left"/>
    </xf>
    <xf numFmtId="3" fontId="22" fillId="0" borderId="0" xfId="0" applyNumberFormat="1" applyFont="1" applyFill="1" applyBorder="1"/>
    <xf numFmtId="3" fontId="86" fillId="0" borderId="0" xfId="0" applyNumberFormat="1" applyFont="1" applyFill="1" applyBorder="1"/>
    <xf numFmtId="3" fontId="22" fillId="0" borderId="0" xfId="0" applyNumberFormat="1" applyFont="1" applyFill="1" applyBorder="1" applyAlignment="1">
      <alignment readingOrder="1"/>
    </xf>
    <xf numFmtId="0" fontId="22" fillId="0" borderId="0" xfId="0" applyFont="1" applyFill="1" applyBorder="1" applyAlignment="1">
      <alignment readingOrder="1"/>
    </xf>
    <xf numFmtId="0" fontId="87" fillId="0" borderId="0" xfId="0" applyFont="1" applyFill="1"/>
    <xf numFmtId="3" fontId="87" fillId="0" borderId="6" xfId="0" applyNumberFormat="1" applyFont="1" applyFill="1" applyBorder="1"/>
    <xf numFmtId="0" fontId="27" fillId="0" borderId="0" xfId="0" applyFont="1" applyFill="1" applyBorder="1" applyAlignment="1">
      <alignment horizontal="justify" vertical="center"/>
    </xf>
    <xf numFmtId="0" fontId="90" fillId="0" borderId="26" xfId="92" applyFont="1" applyFill="1" applyBorder="1" applyAlignment="1">
      <alignment horizontal="center" vertical="center" wrapText="1"/>
    </xf>
    <xf numFmtId="14" fontId="90" fillId="0" borderId="26" xfId="92" applyNumberFormat="1" applyFont="1" applyFill="1" applyBorder="1" applyAlignment="1">
      <alignment horizontal="center" vertical="center"/>
    </xf>
    <xf numFmtId="0" fontId="91" fillId="0" borderId="0" xfId="92" applyFont="1" applyFill="1" applyAlignment="1">
      <alignment horizontal="justify" vertical="center" wrapText="1"/>
    </xf>
    <xf numFmtId="4" fontId="91" fillId="0" borderId="0" xfId="92" applyNumberFormat="1" applyFont="1" applyFill="1" applyAlignment="1">
      <alignment horizontal="right" vertical="center" wrapText="1"/>
    </xf>
    <xf numFmtId="3" fontId="91" fillId="0" borderId="0" xfId="92" applyNumberFormat="1" applyFont="1" applyFill="1" applyAlignment="1">
      <alignment horizontal="center" vertical="center" wrapText="1"/>
    </xf>
    <xf numFmtId="174" fontId="24" fillId="0" borderId="0" xfId="92" applyNumberFormat="1" applyFill="1" applyBorder="1"/>
    <xf numFmtId="3" fontId="91" fillId="0" borderId="0" xfId="92" applyNumberFormat="1" applyFont="1" applyFill="1" applyAlignment="1">
      <alignment horizontal="right" vertical="center" wrapText="1"/>
    </xf>
    <xf numFmtId="174" fontId="24" fillId="0" borderId="26" xfId="92" applyNumberFormat="1" applyFill="1" applyBorder="1"/>
    <xf numFmtId="4" fontId="91" fillId="0" borderId="26" xfId="92" applyNumberFormat="1" applyFont="1" applyFill="1" applyBorder="1" applyAlignment="1">
      <alignment horizontal="right" vertical="center" wrapText="1"/>
    </xf>
    <xf numFmtId="3" fontId="91" fillId="0" borderId="26" xfId="92" applyNumberFormat="1" applyFont="1" applyFill="1" applyBorder="1" applyAlignment="1">
      <alignment horizontal="right" vertical="center" wrapText="1"/>
    </xf>
    <xf numFmtId="4" fontId="90" fillId="0" borderId="43" xfId="92" applyNumberFormat="1" applyFont="1" applyFill="1" applyBorder="1" applyAlignment="1">
      <alignment horizontal="right" vertical="center" wrapText="1"/>
    </xf>
    <xf numFmtId="0" fontId="86" fillId="0" borderId="0" xfId="92" applyFont="1" applyFill="1" applyAlignment="1">
      <alignment vertical="top" wrapText="1"/>
    </xf>
    <xf numFmtId="3" fontId="90" fillId="0" borderId="26" xfId="92" applyNumberFormat="1" applyFont="1" applyFill="1" applyBorder="1" applyAlignment="1">
      <alignment horizontal="right" vertical="center" wrapText="1"/>
    </xf>
    <xf numFmtId="4" fontId="90" fillId="0" borderId="26" xfId="92" applyNumberFormat="1" applyFont="1" applyFill="1" applyBorder="1" applyAlignment="1">
      <alignment horizontal="right" vertical="center" wrapText="1"/>
    </xf>
    <xf numFmtId="0" fontId="91" fillId="0" borderId="45" xfId="92" applyFont="1" applyFill="1" applyBorder="1" applyAlignment="1">
      <alignment horizontal="right" vertical="center" wrapText="1"/>
    </xf>
    <xf numFmtId="0" fontId="91" fillId="0" borderId="0" xfId="92" applyFont="1" applyFill="1" applyAlignment="1">
      <alignment horizontal="right" vertical="center" wrapText="1"/>
    </xf>
    <xf numFmtId="0" fontId="91" fillId="0" borderId="0" xfId="92" applyFont="1" applyFill="1" applyAlignment="1">
      <alignment horizontal="center" vertical="center" wrapText="1"/>
    </xf>
    <xf numFmtId="41" fontId="91" fillId="0" borderId="0" xfId="93" applyFont="1" applyFill="1" applyAlignment="1">
      <alignment horizontal="right" vertical="center" wrapText="1"/>
    </xf>
    <xf numFmtId="3" fontId="90" fillId="0" borderId="41" xfId="92" applyNumberFormat="1" applyFont="1" applyFill="1" applyBorder="1" applyAlignment="1">
      <alignment horizontal="right" vertical="center" wrapText="1"/>
    </xf>
    <xf numFmtId="14" fontId="27" fillId="0" borderId="0" xfId="0" applyNumberFormat="1" applyFont="1" applyFill="1" applyAlignment="1">
      <alignment horizontal="left"/>
    </xf>
    <xf numFmtId="175" fontId="27" fillId="0" borderId="0" xfId="0" applyNumberFormat="1" applyFont="1" applyFill="1" applyBorder="1"/>
    <xf numFmtId="175" fontId="27" fillId="0" borderId="0" xfId="8" applyNumberFormat="1" applyFont="1" applyFill="1"/>
    <xf numFmtId="175" fontId="28" fillId="0" borderId="65" xfId="0" applyNumberFormat="1" applyFont="1" applyFill="1" applyBorder="1"/>
    <xf numFmtId="175" fontId="28" fillId="0" borderId="65" xfId="8" applyNumberFormat="1" applyFont="1" applyFill="1" applyBorder="1"/>
    <xf numFmtId="175" fontId="27" fillId="0" borderId="1" xfId="0" applyNumberFormat="1" applyFont="1" applyFill="1" applyBorder="1"/>
    <xf numFmtId="175" fontId="28" fillId="0" borderId="0" xfId="0" applyNumberFormat="1" applyFont="1" applyFill="1" applyBorder="1"/>
    <xf numFmtId="175" fontId="28" fillId="0" borderId="8" xfId="0" applyNumberFormat="1" applyFont="1" applyFill="1" applyBorder="1"/>
    <xf numFmtId="175" fontId="28" fillId="0" borderId="6" xfId="8" applyNumberFormat="1" applyFont="1" applyFill="1" applyBorder="1"/>
    <xf numFmtId="0" fontId="29" fillId="0" borderId="0" xfId="0" applyFont="1" applyFill="1" applyAlignment="1">
      <alignment horizontal="justify" vertical="center"/>
    </xf>
    <xf numFmtId="3" fontId="27" fillId="0" borderId="26" xfId="0" applyNumberFormat="1" applyFont="1" applyFill="1" applyBorder="1" applyAlignment="1">
      <alignment horizontal="right" vertical="center" wrapText="1"/>
    </xf>
    <xf numFmtId="0" fontId="27" fillId="0" borderId="0" xfId="0" applyFont="1" applyFill="1" applyAlignment="1">
      <alignment horizontal="left" vertical="center" wrapText="1"/>
    </xf>
    <xf numFmtId="0" fontId="72" fillId="0" borderId="0" xfId="0" applyFont="1" applyFill="1" applyAlignment="1">
      <alignment horizontal="justify" vertical="center"/>
    </xf>
    <xf numFmtId="14" fontId="72" fillId="0" borderId="26" xfId="0" applyNumberFormat="1" applyFont="1" applyFill="1" applyBorder="1" applyAlignment="1">
      <alignment horizontal="center" vertical="center"/>
    </xf>
    <xf numFmtId="0" fontId="72" fillId="0" borderId="0" xfId="0" applyFont="1" applyFill="1" applyAlignment="1">
      <alignment horizontal="center" vertical="center"/>
    </xf>
    <xf numFmtId="0" fontId="93" fillId="0" borderId="0" xfId="0" applyFont="1" applyFill="1" applyAlignment="1">
      <alignment horizontal="justify" vertical="center"/>
    </xf>
    <xf numFmtId="0" fontId="14" fillId="0" borderId="0" xfId="35" applyFont="1" applyFill="1"/>
    <xf numFmtId="3" fontId="84" fillId="0" borderId="26" xfId="0" applyNumberFormat="1" applyFont="1" applyFill="1" applyBorder="1" applyAlignment="1">
      <alignment horizontal="right" vertical="center"/>
    </xf>
    <xf numFmtId="0" fontId="72" fillId="0" borderId="45" xfId="0" applyFont="1" applyFill="1" applyBorder="1" applyAlignment="1">
      <alignment horizontal="right" vertical="center"/>
    </xf>
    <xf numFmtId="0" fontId="84" fillId="0" borderId="0" xfId="0" applyFont="1" applyFill="1" applyAlignment="1">
      <alignment horizontal="right" vertical="center"/>
    </xf>
    <xf numFmtId="0" fontId="72" fillId="0" borderId="0" xfId="0" applyFont="1" applyFill="1" applyAlignment="1">
      <alignment horizontal="right" vertical="center"/>
    </xf>
    <xf numFmtId="3" fontId="72" fillId="0" borderId="26" xfId="0" applyNumberFormat="1" applyFont="1" applyFill="1" applyBorder="1" applyAlignment="1">
      <alignment horizontal="right" vertical="center"/>
    </xf>
    <xf numFmtId="0" fontId="29" fillId="0" borderId="42" xfId="0" applyFont="1" applyFill="1" applyBorder="1" applyAlignment="1">
      <alignment vertical="center"/>
    </xf>
    <xf numFmtId="0" fontId="44" fillId="0" borderId="0" xfId="0" applyFont="1" applyFill="1" applyAlignment="1">
      <alignment horizontal="center" vertical="center"/>
    </xf>
    <xf numFmtId="0" fontId="44" fillId="0" borderId="30" xfId="0" applyFont="1" applyFill="1" applyBorder="1" applyAlignment="1">
      <alignment horizontal="center" vertical="center"/>
    </xf>
    <xf numFmtId="0" fontId="44" fillId="0" borderId="42" xfId="0" applyFont="1" applyFill="1" applyBorder="1" applyAlignment="1">
      <alignment vertical="center"/>
    </xf>
    <xf numFmtId="3" fontId="29" fillId="0" borderId="0" xfId="0" applyNumberFormat="1" applyFont="1" applyFill="1" applyAlignment="1">
      <alignment horizontal="right" vertical="center"/>
    </xf>
    <xf numFmtId="0" fontId="27" fillId="0" borderId="30" xfId="0" applyFont="1" applyFill="1" applyBorder="1" applyAlignment="1">
      <alignment horizontal="center" vertical="center"/>
    </xf>
    <xf numFmtId="3" fontId="44" fillId="0" borderId="43" xfId="0" applyNumberFormat="1" applyFont="1" applyFill="1" applyBorder="1" applyAlignment="1">
      <alignment horizontal="right" vertical="center"/>
    </xf>
    <xf numFmtId="3" fontId="44" fillId="0" borderId="37" xfId="0" applyNumberFormat="1" applyFont="1" applyFill="1" applyBorder="1" applyAlignment="1">
      <alignment horizontal="right" vertical="center"/>
    </xf>
    <xf numFmtId="0" fontId="29" fillId="0" borderId="44" xfId="0" applyFont="1" applyFill="1" applyBorder="1" applyAlignment="1">
      <alignment vertical="center"/>
    </xf>
    <xf numFmtId="0" fontId="29" fillId="0" borderId="26" xfId="0" applyFont="1" applyFill="1" applyBorder="1" applyAlignment="1">
      <alignment vertical="center"/>
    </xf>
    <xf numFmtId="0" fontId="27" fillId="0" borderId="26" xfId="0" applyFont="1" applyFill="1" applyBorder="1" applyAlignment="1">
      <alignment horizontal="center" vertical="center"/>
    </xf>
    <xf numFmtId="0" fontId="29" fillId="0" borderId="31" xfId="0" applyFont="1" applyFill="1" applyBorder="1" applyAlignment="1">
      <alignment vertical="center"/>
    </xf>
    <xf numFmtId="0" fontId="23" fillId="0" borderId="9"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44" fillId="0" borderId="0" xfId="0" applyFont="1" applyFill="1" applyAlignment="1">
      <alignment horizontal="left" vertical="center"/>
    </xf>
    <xf numFmtId="0" fontId="29" fillId="0" borderId="0" xfId="0" applyFont="1" applyFill="1" applyAlignment="1">
      <alignment horizontal="left" vertical="center" wrapText="1"/>
    </xf>
    <xf numFmtId="0" fontId="66" fillId="0" borderId="62" xfId="0" applyFont="1" applyFill="1" applyBorder="1" applyAlignment="1">
      <alignment horizontal="center"/>
    </xf>
    <xf numFmtId="41" fontId="66" fillId="0" borderId="62" xfId="4" applyFont="1" applyFill="1" applyBorder="1" applyAlignment="1">
      <alignment horizontal="center"/>
    </xf>
    <xf numFmtId="0" fontId="45" fillId="0" borderId="7" xfId="0" applyFont="1" applyFill="1" applyBorder="1"/>
    <xf numFmtId="0" fontId="45" fillId="0" borderId="7" xfId="0" applyFont="1" applyFill="1" applyBorder="1" applyAlignment="1">
      <alignment horizontal="left"/>
    </xf>
    <xf numFmtId="0" fontId="45" fillId="0" borderId="7" xfId="0" applyFont="1" applyFill="1" applyBorder="1" applyAlignment="1">
      <alignment horizontal="right"/>
    </xf>
    <xf numFmtId="0" fontId="0" fillId="0" borderId="7" xfId="0" applyFill="1" applyBorder="1"/>
    <xf numFmtId="0" fontId="0" fillId="0" borderId="7" xfId="0" applyFill="1" applyBorder="1" applyAlignment="1">
      <alignment horizontal="left"/>
    </xf>
    <xf numFmtId="0" fontId="0" fillId="0" borderId="7" xfId="0" applyFill="1" applyBorder="1" applyAlignment="1">
      <alignment horizontal="right"/>
    </xf>
    <xf numFmtId="41" fontId="0" fillId="0" borderId="7" xfId="4" applyFont="1" applyFill="1" applyBorder="1"/>
    <xf numFmtId="0" fontId="0" fillId="0" borderId="7" xfId="0" applyFill="1" applyBorder="1" applyAlignment="1">
      <alignment vertical="center"/>
    </xf>
    <xf numFmtId="4" fontId="0" fillId="0" borderId="7" xfId="0" applyNumberFormat="1" applyFill="1" applyBorder="1" applyAlignment="1">
      <alignment horizontal="right" vertical="center"/>
    </xf>
    <xf numFmtId="0" fontId="0" fillId="0" borderId="7" xfId="0" applyFill="1" applyBorder="1" applyAlignment="1">
      <alignment horizontal="right" vertical="center"/>
    </xf>
    <xf numFmtId="0" fontId="45" fillId="0" borderId="7" xfId="0" applyFont="1" applyFill="1" applyBorder="1" applyAlignment="1">
      <alignment vertical="center"/>
    </xf>
    <xf numFmtId="0" fontId="45" fillId="0" borderId="7" xfId="0" applyFont="1" applyFill="1" applyBorder="1" applyAlignment="1">
      <alignment horizontal="right" vertical="center"/>
    </xf>
    <xf numFmtId="3" fontId="0" fillId="0" borderId="7" xfId="0" applyNumberFormat="1" applyFill="1" applyBorder="1"/>
    <xf numFmtId="41" fontId="45" fillId="0" borderId="7" xfId="4" applyFont="1" applyFill="1" applyBorder="1"/>
    <xf numFmtId="0" fontId="0" fillId="0" borderId="7" xfId="0" applyFill="1" applyBorder="1" applyAlignment="1">
      <alignment horizontal="left" vertical="center"/>
    </xf>
    <xf numFmtId="0" fontId="82" fillId="0" borderId="7" xfId="0" applyFont="1" applyFill="1" applyBorder="1" applyAlignment="1">
      <alignment horizontal="center" vertical="center" wrapText="1"/>
    </xf>
    <xf numFmtId="0" fontId="32" fillId="0" borderId="20" xfId="0" applyFont="1" applyFill="1" applyBorder="1" applyAlignment="1">
      <alignment vertical="center" wrapText="1"/>
    </xf>
    <xf numFmtId="0" fontId="32" fillId="0" borderId="22" xfId="0" applyFont="1" applyFill="1" applyBorder="1" applyAlignment="1">
      <alignment vertical="center" wrapText="1"/>
    </xf>
    <xf numFmtId="0" fontId="32" fillId="0" borderId="27" xfId="0" applyFont="1" applyFill="1" applyBorder="1" applyAlignment="1">
      <alignment vertical="center" wrapText="1"/>
    </xf>
    <xf numFmtId="0" fontId="6" fillId="0" borderId="0" xfId="0" applyFont="1" applyFill="1" applyAlignment="1">
      <alignment horizontal="center"/>
    </xf>
    <xf numFmtId="3" fontId="83" fillId="0" borderId="0" xfId="3" applyNumberFormat="1" applyFont="1" applyFill="1" applyAlignment="1">
      <alignment horizontal="center"/>
    </xf>
    <xf numFmtId="0" fontId="0" fillId="0" borderId="0" xfId="0"/>
    <xf numFmtId="0" fontId="0" fillId="0" borderId="0" xfId="0" applyAlignment="1">
      <alignment horizontal="left"/>
    </xf>
    <xf numFmtId="0" fontId="3" fillId="0" borderId="0" xfId="0" applyFont="1" applyFill="1" applyAlignment="1">
      <alignment horizontal="center"/>
    </xf>
    <xf numFmtId="3" fontId="35" fillId="0" borderId="0" xfId="3" applyNumberFormat="1" applyFont="1" applyFill="1" applyAlignment="1">
      <alignment horizontal="center"/>
    </xf>
    <xf numFmtId="0" fontId="27" fillId="0" borderId="0" xfId="0" applyFont="1" applyFill="1" applyAlignment="1">
      <alignment horizontal="left"/>
    </xf>
    <xf numFmtId="0" fontId="6" fillId="0" borderId="0" xfId="0" applyFont="1" applyFill="1" applyAlignment="1">
      <alignment horizontal="left"/>
    </xf>
    <xf numFmtId="0" fontId="11" fillId="0" borderId="0" xfId="0" applyFont="1" applyFill="1" applyAlignment="1">
      <alignment horizontal="left" vertical="center"/>
    </xf>
    <xf numFmtId="0" fontId="6" fillId="0" borderId="0" xfId="0" applyFont="1" applyFill="1" applyAlignment="1">
      <alignment horizontal="left" vertical="center"/>
    </xf>
    <xf numFmtId="0" fontId="48" fillId="5" borderId="0" xfId="0" applyFont="1" applyFill="1" applyAlignment="1">
      <alignment horizontal="left" vertical="center"/>
    </xf>
    <xf numFmtId="0" fontId="48" fillId="5" borderId="0" xfId="0" applyFont="1" applyFill="1" applyAlignment="1">
      <alignment horizontal="left"/>
    </xf>
    <xf numFmtId="3" fontId="27" fillId="0" borderId="0" xfId="0" applyNumberFormat="1" applyFont="1" applyFill="1" applyAlignment="1">
      <alignment horizontal="center"/>
    </xf>
    <xf numFmtId="0" fontId="27" fillId="0" borderId="0" xfId="0" applyFont="1" applyFill="1" applyAlignment="1">
      <alignment horizontal="center"/>
    </xf>
    <xf numFmtId="165" fontId="41" fillId="5" borderId="0" xfId="3" applyNumberFormat="1" applyFont="1" applyFill="1" applyAlignment="1">
      <alignment horizontal="center" vertical="center" wrapText="1"/>
    </xf>
    <xf numFmtId="165" fontId="41" fillId="5" borderId="1" xfId="3" applyNumberFormat="1" applyFont="1" applyFill="1" applyBorder="1" applyAlignment="1">
      <alignment horizontal="center" vertical="center" wrapText="1"/>
    </xf>
    <xf numFmtId="0" fontId="31" fillId="0" borderId="0" xfId="0" applyFont="1" applyAlignment="1">
      <alignment horizontal="center"/>
    </xf>
    <xf numFmtId="0" fontId="41" fillId="0" borderId="0" xfId="0" applyFont="1" applyFill="1" applyAlignment="1">
      <alignment horizontal="center" vertical="center" wrapText="1"/>
    </xf>
    <xf numFmtId="0" fontId="41" fillId="5" borderId="0" xfId="0" applyFont="1" applyFill="1" applyAlignment="1">
      <alignment horizontal="center" vertical="center" wrapText="1"/>
    </xf>
    <xf numFmtId="0" fontId="31" fillId="4" borderId="0" xfId="0" applyFont="1" applyFill="1" applyAlignment="1">
      <alignment horizontal="center"/>
    </xf>
    <xf numFmtId="0" fontId="12" fillId="0" borderId="0" xfId="0" applyFont="1" applyAlignment="1">
      <alignment horizontal="center"/>
    </xf>
    <xf numFmtId="0" fontId="10" fillId="0" borderId="0" xfId="0" applyFont="1" applyAlignment="1">
      <alignment horizontal="center"/>
    </xf>
    <xf numFmtId="0" fontId="72" fillId="0" borderId="42" xfId="0" applyFont="1" applyBorder="1" applyAlignment="1">
      <alignment vertical="center" wrapText="1"/>
    </xf>
    <xf numFmtId="0" fontId="72" fillId="0" borderId="30" xfId="0" applyFont="1" applyBorder="1" applyAlignment="1">
      <alignment vertical="center" wrapText="1"/>
    </xf>
    <xf numFmtId="0" fontId="9" fillId="0" borderId="2" xfId="0" applyFont="1" applyBorder="1" applyAlignment="1">
      <alignment horizontal="justify" vertical="justify" wrapText="1"/>
    </xf>
    <xf numFmtId="0" fontId="9" fillId="0" borderId="0" xfId="0" applyFont="1" applyBorder="1" applyAlignment="1">
      <alignment horizontal="justify" vertical="justify" wrapText="1"/>
    </xf>
    <xf numFmtId="0" fontId="9" fillId="0" borderId="3" xfId="0" applyFont="1" applyBorder="1" applyAlignment="1">
      <alignment horizontal="justify" vertical="justify" wrapText="1"/>
    </xf>
    <xf numFmtId="0" fontId="27" fillId="0" borderId="0" xfId="0" applyFont="1" applyBorder="1" applyAlignment="1">
      <alignment horizontal="center" vertical="center"/>
    </xf>
    <xf numFmtId="0" fontId="72" fillId="0" borderId="44" xfId="0" applyFont="1" applyBorder="1" applyAlignment="1">
      <alignment vertical="center" wrapText="1"/>
    </xf>
    <xf numFmtId="0" fontId="72" fillId="0" borderId="31" xfId="0" applyFont="1" applyBorder="1" applyAlignment="1">
      <alignment vertical="center" wrapText="1"/>
    </xf>
    <xf numFmtId="0" fontId="72" fillId="0" borderId="46" xfId="0" applyFont="1" applyBorder="1" applyAlignment="1">
      <alignment vertical="center" wrapText="1"/>
    </xf>
    <xf numFmtId="0" fontId="72" fillId="0" borderId="45" xfId="0" applyFont="1" applyBorder="1" applyAlignment="1">
      <alignment vertical="center" wrapText="1"/>
    </xf>
    <xf numFmtId="0" fontId="72" fillId="0" borderId="47" xfId="0" applyFont="1" applyBorder="1" applyAlignment="1">
      <alignment vertical="center" wrapText="1"/>
    </xf>
    <xf numFmtId="0" fontId="72" fillId="0" borderId="42" xfId="0" applyFont="1" applyBorder="1" applyAlignment="1">
      <alignment horizontal="justify" vertical="center" wrapText="1"/>
    </xf>
    <xf numFmtId="0" fontId="72" fillId="0" borderId="0" xfId="0" applyFont="1" applyAlignment="1">
      <alignment horizontal="justify" vertical="center" wrapText="1"/>
    </xf>
    <xf numFmtId="0" fontId="72" fillId="0" borderId="30" xfId="0" applyFont="1" applyBorder="1" applyAlignment="1">
      <alignment horizontal="justify" vertical="center" wrapText="1"/>
    </xf>
    <xf numFmtId="0" fontId="72" fillId="0" borderId="26" xfId="0" applyFont="1" applyBorder="1" applyAlignment="1">
      <alignment vertical="center" wrapText="1"/>
    </xf>
    <xf numFmtId="0" fontId="28" fillId="0" borderId="0" xfId="0" applyFont="1" applyAlignment="1">
      <alignment horizontal="left" vertical="center"/>
    </xf>
    <xf numFmtId="0" fontId="72" fillId="0" borderId="46" xfId="0" applyFont="1" applyBorder="1" applyAlignment="1">
      <alignment horizontal="center" vertical="center" wrapText="1"/>
    </xf>
    <xf numFmtId="0" fontId="72" fillId="0" borderId="45" xfId="0" applyFont="1" applyBorder="1" applyAlignment="1">
      <alignment horizontal="center" vertical="center" wrapText="1"/>
    </xf>
    <xf numFmtId="0" fontId="72" fillId="0" borderId="47" xfId="0" applyFont="1" applyBorder="1" applyAlignment="1">
      <alignment horizontal="center" vertical="center" wrapText="1"/>
    </xf>
    <xf numFmtId="0" fontId="84" fillId="0" borderId="42" xfId="0" applyFont="1" applyBorder="1" applyAlignment="1">
      <alignment horizontal="justify" vertical="center" wrapText="1"/>
    </xf>
    <xf numFmtId="0" fontId="84" fillId="0" borderId="0" xfId="0" applyFont="1" applyBorder="1" applyAlignment="1">
      <alignment horizontal="justify" vertical="center" wrapText="1"/>
    </xf>
    <xf numFmtId="0" fontId="84" fillId="0" borderId="30" xfId="0" applyFont="1" applyBorder="1" applyAlignment="1">
      <alignment horizontal="justify" vertical="center" wrapText="1"/>
    </xf>
    <xf numFmtId="0" fontId="72" fillId="0" borderId="44" xfId="0" applyFont="1" applyBorder="1" applyAlignment="1">
      <alignment horizontal="center" vertical="center" wrapText="1"/>
    </xf>
    <xf numFmtId="0" fontId="72" fillId="0" borderId="26" xfId="0" applyFont="1" applyBorder="1" applyAlignment="1">
      <alignment horizontal="center" vertical="center" wrapText="1"/>
    </xf>
    <xf numFmtId="0" fontId="72" fillId="0" borderId="31" xfId="0" applyFont="1" applyBorder="1" applyAlignment="1">
      <alignment horizontal="center" vertical="center" wrapText="1"/>
    </xf>
    <xf numFmtId="0" fontId="20" fillId="0" borderId="42" xfId="0" applyFont="1" applyBorder="1" applyAlignment="1">
      <alignment horizontal="justify" vertical="center" wrapText="1"/>
    </xf>
    <xf numFmtId="0" fontId="20" fillId="0" borderId="0" xfId="0" applyFont="1" applyAlignment="1">
      <alignment horizontal="justify" vertical="center" wrapText="1"/>
    </xf>
    <xf numFmtId="0" fontId="20" fillId="0" borderId="30" xfId="0" applyFont="1" applyBorder="1" applyAlignment="1">
      <alignment horizontal="justify" vertical="center" wrapText="1"/>
    </xf>
    <xf numFmtId="0" fontId="84" fillId="0" borderId="44" xfId="0" applyFont="1" applyBorder="1" applyAlignment="1">
      <alignment vertical="center" wrapText="1"/>
    </xf>
    <xf numFmtId="0" fontId="84" fillId="0" borderId="26" xfId="0" applyFont="1" applyBorder="1" applyAlignment="1">
      <alignment vertical="center" wrapText="1"/>
    </xf>
    <xf numFmtId="0" fontId="84" fillId="0" borderId="31" xfId="0" applyFont="1" applyBorder="1" applyAlignment="1">
      <alignment vertical="center" wrapText="1"/>
    </xf>
    <xf numFmtId="0" fontId="72" fillId="0" borderId="46" xfId="0" applyFont="1" applyBorder="1" applyAlignment="1">
      <alignment horizontal="justify" vertical="center" wrapText="1"/>
    </xf>
    <xf numFmtId="0" fontId="72" fillId="0" borderId="45" xfId="0" applyFont="1" applyBorder="1" applyAlignment="1">
      <alignment horizontal="justify" vertical="center" wrapText="1"/>
    </xf>
    <xf numFmtId="0" fontId="72" fillId="0" borderId="47" xfId="0" applyFont="1" applyBorder="1" applyAlignment="1">
      <alignment horizontal="justify" vertical="center" wrapText="1"/>
    </xf>
    <xf numFmtId="0" fontId="0" fillId="0" borderId="44" xfId="0" applyBorder="1" applyAlignment="1">
      <alignment vertical="top" wrapText="1"/>
    </xf>
    <xf numFmtId="0" fontId="0" fillId="0" borderId="26" xfId="0" applyBorder="1" applyAlignment="1">
      <alignment vertical="top" wrapText="1"/>
    </xf>
    <xf numFmtId="0" fontId="0" fillId="0" borderId="31" xfId="0" applyBorder="1" applyAlignment="1">
      <alignment vertical="top" wrapText="1"/>
    </xf>
    <xf numFmtId="0" fontId="72" fillId="0" borderId="44" xfId="0" applyFont="1" applyBorder="1" applyAlignment="1">
      <alignment horizontal="justify" vertical="center" wrapText="1"/>
    </xf>
    <xf numFmtId="0" fontId="72" fillId="0" borderId="26" xfId="0" applyFont="1" applyBorder="1" applyAlignment="1">
      <alignment horizontal="justify" vertical="center" wrapText="1"/>
    </xf>
    <xf numFmtId="0" fontId="72" fillId="0" borderId="31" xfId="0" applyFont="1" applyBorder="1" applyAlignment="1">
      <alignment horizontal="justify" vertical="center" wrapText="1"/>
    </xf>
    <xf numFmtId="0" fontId="72" fillId="0" borderId="42" xfId="0" applyFont="1" applyBorder="1" applyAlignment="1">
      <alignment horizontal="center" vertical="center" wrapText="1"/>
    </xf>
    <xf numFmtId="0" fontId="72" fillId="0" borderId="0" xfId="0" applyFont="1" applyBorder="1" applyAlignment="1">
      <alignment horizontal="center" vertical="center" wrapText="1"/>
    </xf>
    <xf numFmtId="0" fontId="72" fillId="0" borderId="30" xfId="0" applyFont="1" applyBorder="1" applyAlignment="1">
      <alignment horizontal="center" vertical="center" wrapText="1"/>
    </xf>
    <xf numFmtId="0" fontId="72" fillId="0" borderId="48" xfId="0" applyFont="1" applyBorder="1" applyAlignment="1">
      <alignment horizontal="center" vertical="center" wrapText="1"/>
    </xf>
    <xf numFmtId="0" fontId="72" fillId="0" borderId="28" xfId="0" applyFont="1" applyBorder="1" applyAlignment="1">
      <alignment horizontal="center" vertical="center" wrapText="1"/>
    </xf>
    <xf numFmtId="0" fontId="72" fillId="0" borderId="29" xfId="0" applyFont="1" applyBorder="1" applyAlignment="1">
      <alignment horizontal="center" vertical="center" wrapText="1"/>
    </xf>
    <xf numFmtId="0" fontId="27" fillId="0" borderId="0" xfId="0" applyFont="1" applyFill="1" applyAlignment="1">
      <alignment horizontal="left" vertical="center" wrapText="1"/>
    </xf>
    <xf numFmtId="0" fontId="87" fillId="0" borderId="0" xfId="0" applyFont="1" applyFill="1" applyAlignment="1">
      <alignment horizontal="left" vertical="center" wrapText="1"/>
    </xf>
    <xf numFmtId="0" fontId="91" fillId="0" borderId="45" xfId="92" applyFont="1" applyFill="1" applyBorder="1" applyAlignment="1">
      <alignment horizontal="right" vertical="center" wrapText="1"/>
    </xf>
    <xf numFmtId="0" fontId="91" fillId="0" borderId="0" xfId="92" applyFont="1" applyFill="1" applyAlignment="1">
      <alignment horizontal="right" vertical="center" wrapText="1"/>
    </xf>
    <xf numFmtId="0" fontId="33" fillId="0" borderId="0" xfId="0" applyFont="1" applyFill="1" applyAlignment="1">
      <alignment horizontal="center"/>
    </xf>
    <xf numFmtId="0" fontId="27" fillId="0" borderId="0" xfId="0" applyFont="1" applyFill="1" applyAlignment="1">
      <alignment vertical="center"/>
    </xf>
    <xf numFmtId="0" fontId="86" fillId="0" borderId="0" xfId="92" applyFont="1" applyFill="1" applyAlignment="1">
      <alignment vertical="center" wrapText="1"/>
    </xf>
    <xf numFmtId="0" fontId="27" fillId="0" borderId="0" xfId="0" applyFont="1" applyFill="1" applyAlignment="1">
      <alignment horizontal="left" vertical="center"/>
    </xf>
    <xf numFmtId="0" fontId="28" fillId="0" borderId="0" xfId="0" applyFont="1" applyFill="1" applyAlignment="1">
      <alignment horizontal="right" vertical="center" wrapText="1"/>
    </xf>
    <xf numFmtId="0" fontId="88" fillId="0" borderId="45" xfId="0" applyFont="1" applyFill="1" applyBorder="1" applyAlignment="1">
      <alignment horizontal="right" vertical="center"/>
    </xf>
    <xf numFmtId="0" fontId="88" fillId="0" borderId="0" xfId="0" applyFont="1" applyFill="1" applyAlignment="1">
      <alignment horizontal="right" vertical="center"/>
    </xf>
    <xf numFmtId="0" fontId="29" fillId="0" borderId="0" xfId="0" applyFont="1" applyFill="1" applyBorder="1" applyAlignment="1">
      <alignment vertical="center"/>
    </xf>
    <xf numFmtId="0" fontId="29" fillId="0" borderId="0" xfId="0" applyFont="1" applyFill="1" applyAlignment="1">
      <alignment horizontal="left" vertical="center" wrapText="1"/>
    </xf>
    <xf numFmtId="0" fontId="44" fillId="0" borderId="46" xfId="0" applyFont="1" applyFill="1" applyBorder="1" applyAlignment="1">
      <alignment horizontal="center" vertical="center"/>
    </xf>
    <xf numFmtId="0" fontId="44" fillId="0" borderId="45" xfId="0" applyFont="1" applyFill="1" applyBorder="1" applyAlignment="1">
      <alignment horizontal="center" vertical="center"/>
    </xf>
    <xf numFmtId="0" fontId="44" fillId="0" borderId="63" xfId="0" applyFont="1" applyFill="1" applyBorder="1" applyAlignment="1">
      <alignment horizontal="center" vertical="center"/>
    </xf>
    <xf numFmtId="0" fontId="44" fillId="0" borderId="42" xfId="0" applyFont="1" applyFill="1" applyBorder="1" applyAlignment="1">
      <alignment horizontal="center" vertical="center"/>
    </xf>
    <xf numFmtId="0" fontId="44" fillId="0" borderId="0" xfId="0" applyFont="1" applyFill="1" applyBorder="1" applyAlignment="1">
      <alignment horizontal="center" vertical="center"/>
    </xf>
    <xf numFmtId="0" fontId="44" fillId="0" borderId="64" xfId="0" applyFont="1" applyFill="1" applyBorder="1" applyAlignment="1">
      <alignment horizontal="center" vertical="center"/>
    </xf>
    <xf numFmtId="3" fontId="27" fillId="0" borderId="45" xfId="0" applyNumberFormat="1" applyFont="1" applyFill="1" applyBorder="1" applyAlignment="1">
      <alignment horizontal="right" vertical="center" wrapText="1"/>
    </xf>
    <xf numFmtId="3" fontId="27" fillId="0" borderId="0" xfId="0" applyNumberFormat="1" applyFont="1" applyFill="1" applyAlignment="1">
      <alignment horizontal="right" vertical="center" wrapText="1"/>
    </xf>
    <xf numFmtId="0" fontId="27" fillId="0" borderId="0" xfId="0" applyFont="1" applyFill="1" applyAlignment="1">
      <alignment horizontal="right" vertical="center" wrapText="1"/>
    </xf>
    <xf numFmtId="3" fontId="44" fillId="0" borderId="45" xfId="0" applyNumberFormat="1" applyFont="1" applyFill="1" applyBorder="1" applyAlignment="1">
      <alignment horizontal="right" vertical="center" wrapText="1"/>
    </xf>
    <xf numFmtId="3" fontId="44" fillId="0" borderId="26" xfId="0" applyNumberFormat="1" applyFont="1" applyFill="1" applyBorder="1" applyAlignment="1">
      <alignment horizontal="right" vertical="center" wrapText="1"/>
    </xf>
    <xf numFmtId="0" fontId="28" fillId="0" borderId="0" xfId="0" applyFont="1" applyFill="1" applyAlignment="1">
      <alignment horizontal="center" vertical="center"/>
    </xf>
    <xf numFmtId="0" fontId="28" fillId="0" borderId="0" xfId="0" applyFont="1" applyFill="1" applyAlignment="1">
      <alignment horizontal="left" vertical="center" wrapText="1"/>
    </xf>
    <xf numFmtId="0" fontId="62" fillId="0" borderId="45" xfId="0" applyFont="1" applyFill="1" applyBorder="1" applyAlignment="1">
      <alignment horizontal="right" vertical="center"/>
    </xf>
    <xf numFmtId="0" fontId="62" fillId="0" borderId="0" xfId="0" applyFont="1" applyFill="1" applyAlignment="1">
      <alignment horizontal="right" vertical="center"/>
    </xf>
    <xf numFmtId="0" fontId="41" fillId="5" borderId="0" xfId="0" applyFont="1" applyFill="1" applyAlignment="1">
      <alignment horizontal="left"/>
    </xf>
    <xf numFmtId="0" fontId="51" fillId="3" borderId="0" xfId="0" applyFont="1" applyFill="1" applyAlignment="1">
      <alignment horizontal="center"/>
    </xf>
    <xf numFmtId="3" fontId="30" fillId="3" borderId="25" xfId="0" applyNumberFormat="1" applyFont="1" applyFill="1" applyBorder="1" applyAlignment="1">
      <alignment horizontal="center"/>
    </xf>
    <xf numFmtId="3" fontId="30" fillId="3" borderId="35" xfId="0" applyNumberFormat="1" applyFont="1" applyFill="1" applyBorder="1" applyAlignment="1">
      <alignment horizontal="center"/>
    </xf>
    <xf numFmtId="3" fontId="51" fillId="3" borderId="0" xfId="0" applyNumberFormat="1" applyFont="1" applyFill="1" applyAlignment="1">
      <alignment horizontal="center"/>
    </xf>
    <xf numFmtId="0" fontId="27" fillId="0" borderId="0" xfId="0" applyFont="1" applyAlignment="1">
      <alignment horizontal="left" vertical="center"/>
    </xf>
    <xf numFmtId="0" fontId="41" fillId="5" borderId="0" xfId="0" applyFont="1" applyFill="1" applyAlignment="1">
      <alignment horizontal="left" vertical="center"/>
    </xf>
    <xf numFmtId="0" fontId="67" fillId="9" borderId="25" xfId="16" applyFont="1" applyFill="1" applyBorder="1" applyAlignment="1">
      <alignment horizontal="left" vertical="center"/>
    </xf>
    <xf numFmtId="0" fontId="67" fillId="9" borderId="36" xfId="16" applyFont="1" applyFill="1" applyBorder="1" applyAlignment="1">
      <alignment horizontal="left" vertical="center"/>
    </xf>
    <xf numFmtId="0" fontId="67" fillId="9" borderId="35" xfId="16" applyFont="1" applyFill="1" applyBorder="1" applyAlignment="1">
      <alignment horizontal="left" vertical="center"/>
    </xf>
    <xf numFmtId="0" fontId="28" fillId="0" borderId="0" xfId="0" applyFont="1" applyAlignment="1">
      <alignment horizontal="left"/>
    </xf>
    <xf numFmtId="0" fontId="27" fillId="0" borderId="0" xfId="0" applyFont="1" applyAlignment="1">
      <alignment horizontal="left" vertical="top" wrapText="1"/>
    </xf>
    <xf numFmtId="0" fontId="39" fillId="2" borderId="0" xfId="0" applyFont="1" applyFill="1" applyAlignment="1">
      <alignment horizontal="center" vertical="center"/>
    </xf>
    <xf numFmtId="0" fontId="53" fillId="3" borderId="0" xfId="0" applyFont="1" applyFill="1" applyAlignment="1">
      <alignment horizontal="left"/>
    </xf>
    <xf numFmtId="0" fontId="41" fillId="5" borderId="0" xfId="0" applyFont="1" applyFill="1" applyAlignment="1">
      <alignment horizontal="center" vertical="center"/>
    </xf>
    <xf numFmtId="3" fontId="0" fillId="2" borderId="0" xfId="0" applyNumberFormat="1" applyFill="1" applyAlignment="1">
      <alignment horizontal="center"/>
    </xf>
    <xf numFmtId="3" fontId="60" fillId="2" borderId="0" xfId="0" applyNumberFormat="1" applyFont="1" applyFill="1" applyAlignment="1">
      <alignment horizontal="center"/>
    </xf>
    <xf numFmtId="0" fontId="85" fillId="2" borderId="0" xfId="0" applyFont="1" applyFill="1" applyAlignment="1">
      <alignment horizontal="left" wrapText="1"/>
    </xf>
    <xf numFmtId="0" fontId="14" fillId="0" borderId="46" xfId="0" applyFont="1" applyBorder="1" applyAlignment="1">
      <alignment horizontal="center" vertical="center" wrapText="1"/>
    </xf>
    <xf numFmtId="0" fontId="14" fillId="0" borderId="44" xfId="0" applyFont="1" applyBorder="1" applyAlignment="1">
      <alignment horizontal="center" vertical="center" wrapText="1"/>
    </xf>
    <xf numFmtId="0" fontId="41" fillId="5" borderId="0" xfId="0" applyFont="1" applyFill="1" applyBorder="1" applyAlignment="1">
      <alignment horizontal="left"/>
    </xf>
    <xf numFmtId="3" fontId="29" fillId="2" borderId="0" xfId="91" applyNumberFormat="1" applyFont="1" applyFill="1" applyBorder="1" applyAlignment="1">
      <alignment horizontal="center"/>
    </xf>
    <xf numFmtId="9" fontId="29" fillId="2" borderId="0" xfId="91" applyFont="1" applyFill="1" applyBorder="1" applyAlignment="1">
      <alignment horizontal="center"/>
    </xf>
    <xf numFmtId="9" fontId="63" fillId="2" borderId="0" xfId="91" applyFont="1" applyFill="1" applyBorder="1" applyAlignment="1">
      <alignment horizontal="left"/>
    </xf>
    <xf numFmtId="0" fontId="62" fillId="2" borderId="0" xfId="0" applyFont="1" applyFill="1" applyBorder="1" applyAlignment="1">
      <alignment horizontal="left"/>
    </xf>
    <xf numFmtId="0" fontId="45" fillId="2" borderId="0" xfId="0" applyFont="1" applyFill="1" applyAlignment="1">
      <alignment horizontal="left"/>
    </xf>
    <xf numFmtId="0" fontId="84" fillId="0" borderId="0" xfId="0" applyFont="1" applyAlignment="1">
      <alignment horizontal="left" vertical="center" wrapText="1"/>
    </xf>
    <xf numFmtId="0" fontId="66" fillId="5" borderId="0" xfId="0" applyFont="1" applyFill="1" applyAlignment="1">
      <alignment horizontal="left"/>
    </xf>
    <xf numFmtId="0" fontId="55" fillId="0" borderId="0" xfId="0" applyFont="1" applyAlignment="1">
      <alignment horizontal="left" vertical="center" wrapText="1"/>
    </xf>
    <xf numFmtId="0" fontId="55" fillId="2" borderId="0" xfId="0" applyFont="1" applyFill="1" applyAlignment="1">
      <alignment horizontal="left" vertical="center" wrapText="1"/>
    </xf>
    <xf numFmtId="0" fontId="55" fillId="2" borderId="0" xfId="0" applyFont="1" applyFill="1" applyAlignment="1">
      <alignment horizontal="left" vertical="center"/>
    </xf>
    <xf numFmtId="0" fontId="39" fillId="2" borderId="25" xfId="0" applyFont="1" applyFill="1" applyBorder="1" applyAlignment="1">
      <alignment horizontal="center"/>
    </xf>
    <xf numFmtId="0" fontId="39" fillId="2" borderId="36" xfId="0" applyFont="1" applyFill="1" applyBorder="1" applyAlignment="1">
      <alignment horizontal="center"/>
    </xf>
    <xf numFmtId="0" fontId="39" fillId="2" borderId="35" xfId="0" applyFont="1" applyFill="1" applyBorder="1" applyAlignment="1">
      <alignment horizontal="center"/>
    </xf>
    <xf numFmtId="0" fontId="0" fillId="0" borderId="0" xfId="0" applyAlignment="1">
      <alignment horizontal="left" vertical="center" wrapText="1"/>
    </xf>
    <xf numFmtId="0" fontId="69" fillId="10" borderId="0" xfId="0" applyFont="1" applyFill="1" applyBorder="1" applyAlignment="1">
      <alignment horizontal="left"/>
    </xf>
    <xf numFmtId="0" fontId="18" fillId="10" borderId="0" xfId="0" applyFont="1" applyFill="1" applyBorder="1" applyAlignment="1">
      <alignment horizontal="left" wrapText="1"/>
    </xf>
  </cellXfs>
  <cellStyles count="94">
    <cellStyle name="Comma 4 2" xfId="1"/>
    <cellStyle name="Hipervínculo" xfId="2" builtinId="8"/>
    <cellStyle name="Millares" xfId="3" builtinId="3"/>
    <cellStyle name="Millares [0]" xfId="4" builtinId="6"/>
    <cellStyle name="Millares [0] 2 2" xfId="93"/>
    <cellStyle name="Millares [0] 3" xfId="5"/>
    <cellStyle name="Millares 100 11" xfId="6"/>
    <cellStyle name="Millares 174 2" xfId="7"/>
    <cellStyle name="Millares 2" xfId="8"/>
    <cellStyle name="Millares 2 2" xfId="9"/>
    <cellStyle name="Millares 212" xfId="10"/>
    <cellStyle name="Millares 3" xfId="11"/>
    <cellStyle name="Millares 3 11" xfId="12"/>
    <cellStyle name="Millares 654 2 2" xfId="13"/>
    <cellStyle name="Millares 656" xfId="14"/>
    <cellStyle name="Millares 657" xfId="15"/>
    <cellStyle name="Normal" xfId="0" builtinId="0"/>
    <cellStyle name="Normal 10 10 2 2 2" xfId="16"/>
    <cellStyle name="Normal 1016" xfId="17"/>
    <cellStyle name="Normal 1018" xfId="18"/>
    <cellStyle name="Normal 1022" xfId="19"/>
    <cellStyle name="Normal 1024" xfId="20"/>
    <cellStyle name="Normal 1025" xfId="21"/>
    <cellStyle name="Normal 1026" xfId="22"/>
    <cellStyle name="Normal 1027" xfId="23"/>
    <cellStyle name="Normal 105" xfId="24"/>
    <cellStyle name="Normal 107" xfId="25"/>
    <cellStyle name="Normal 109" xfId="26"/>
    <cellStyle name="Normal 12 10" xfId="27"/>
    <cellStyle name="Normal 12 2 10" xfId="28"/>
    <cellStyle name="Normal 12 2 2 4" xfId="29"/>
    <cellStyle name="Normal 125" xfId="30"/>
    <cellStyle name="Normal 126" xfId="31"/>
    <cellStyle name="Normal 199 2 2" xfId="32"/>
    <cellStyle name="Normal 2" xfId="33"/>
    <cellStyle name="Normal 2 10 2 2 2" xfId="34"/>
    <cellStyle name="Normal 2 2 2 3" xfId="35"/>
    <cellStyle name="Normal 34 2 2" xfId="36"/>
    <cellStyle name="Normal 34 2 2 2 2 2" xfId="92"/>
    <cellStyle name="Normal 601" xfId="37"/>
    <cellStyle name="Normal 605" xfId="38"/>
    <cellStyle name="Normal 606" xfId="39"/>
    <cellStyle name="Normal 636" xfId="40"/>
    <cellStyle name="Normal 640" xfId="41"/>
    <cellStyle name="Normal 643" xfId="42"/>
    <cellStyle name="Normal 646" xfId="43"/>
    <cellStyle name="Normal 647" xfId="44"/>
    <cellStyle name="Normal 649" xfId="45"/>
    <cellStyle name="Normal 650" xfId="46"/>
    <cellStyle name="Normal 651" xfId="47"/>
    <cellStyle name="Normal 652" xfId="48"/>
    <cellStyle name="Normal 653" xfId="49"/>
    <cellStyle name="Normal 654" xfId="50"/>
    <cellStyle name="Normal 655" xfId="51"/>
    <cellStyle name="Normal 656" xfId="52"/>
    <cellStyle name="Normal 657" xfId="53"/>
    <cellStyle name="Normal 658" xfId="54"/>
    <cellStyle name="Normal 659" xfId="55"/>
    <cellStyle name="Normal 660" xfId="56"/>
    <cellStyle name="Normal 662" xfId="57"/>
    <cellStyle name="Normal 663" xfId="58"/>
    <cellStyle name="Normal 664" xfId="59"/>
    <cellStyle name="Normal 665" xfId="60"/>
    <cellStyle name="Normal 667" xfId="61"/>
    <cellStyle name="Normal 673" xfId="62"/>
    <cellStyle name="Normal 674" xfId="63"/>
    <cellStyle name="Normal 675" xfId="64"/>
    <cellStyle name="Normal 676" xfId="65"/>
    <cellStyle name="Normal 677" xfId="66"/>
    <cellStyle name="Normal 678" xfId="67"/>
    <cellStyle name="Normal 679" xfId="68"/>
    <cellStyle name="Normal 684" xfId="69"/>
    <cellStyle name="Normal 713" xfId="70"/>
    <cellStyle name="Normal 714" xfId="71"/>
    <cellStyle name="Normal 715" xfId="72"/>
    <cellStyle name="Normal 744" xfId="73"/>
    <cellStyle name="Normal 802" xfId="74"/>
    <cellStyle name="Normal 944" xfId="75"/>
    <cellStyle name="Normal 947" xfId="76"/>
    <cellStyle name="Normal 952" xfId="77"/>
    <cellStyle name="Normal 957" xfId="78"/>
    <cellStyle name="Normal 958" xfId="79"/>
    <cellStyle name="Normal 959" xfId="80"/>
    <cellStyle name="Normal 960" xfId="81"/>
    <cellStyle name="Normal 961" xfId="82"/>
    <cellStyle name="Normal 962" xfId="83"/>
    <cellStyle name="Normal 963" xfId="84"/>
    <cellStyle name="Normal 964" xfId="85"/>
    <cellStyle name="Normal 965" xfId="86"/>
    <cellStyle name="Normal 966" xfId="87"/>
    <cellStyle name="Normal 967" xfId="88"/>
    <cellStyle name="Normal 971" xfId="89"/>
    <cellStyle name="Normal 986" xfId="90"/>
    <cellStyle name="Porcentaje" xfId="9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0</xdr:row>
      <xdr:rowOff>38100</xdr:rowOff>
    </xdr:from>
    <xdr:to>
      <xdr:col>0</xdr:col>
      <xdr:colOff>1276350</xdr:colOff>
      <xdr:row>4</xdr:row>
      <xdr:rowOff>57150</xdr:rowOff>
    </xdr:to>
    <xdr:pic>
      <xdr:nvPicPr>
        <xdr:cNvPr id="1025"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38100"/>
          <a:ext cx="10191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522</xdr:row>
      <xdr:rowOff>0</xdr:rowOff>
    </xdr:from>
    <xdr:to>
      <xdr:col>4</xdr:col>
      <xdr:colOff>409575</xdr:colOff>
      <xdr:row>540</xdr:row>
      <xdr:rowOff>19050</xdr:rowOff>
    </xdr:to>
    <xdr:pic>
      <xdr:nvPicPr>
        <xdr:cNvPr id="6" name="Imagen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3154500"/>
          <a:ext cx="5753100" cy="2962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47625</xdr:colOff>
      <xdr:row>8</xdr:row>
      <xdr:rowOff>28575</xdr:rowOff>
    </xdr:from>
    <xdr:to>
      <xdr:col>8</xdr:col>
      <xdr:colOff>85725</xdr:colOff>
      <xdr:row>10</xdr:row>
      <xdr:rowOff>171450</xdr:rowOff>
    </xdr:to>
    <xdr:sp macro="" textlink="">
      <xdr:nvSpPr>
        <xdr:cNvPr id="3" name="CuadroTexto 2"/>
        <xdr:cNvSpPr txBox="1"/>
      </xdr:nvSpPr>
      <xdr:spPr>
        <a:xfrm>
          <a:off x="47625" y="2124075"/>
          <a:ext cx="7858125"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Breve Descripción</a:t>
          </a:r>
        </a:p>
      </xdr:txBody>
    </xdr:sp>
    <xdr:clientData/>
  </xdr:twoCellAnchor>
  <xdr:twoCellAnchor>
    <xdr:from>
      <xdr:col>0</xdr:col>
      <xdr:colOff>47625</xdr:colOff>
      <xdr:row>12</xdr:row>
      <xdr:rowOff>38100</xdr:rowOff>
    </xdr:from>
    <xdr:to>
      <xdr:col>8</xdr:col>
      <xdr:colOff>85725</xdr:colOff>
      <xdr:row>14</xdr:row>
      <xdr:rowOff>180975</xdr:rowOff>
    </xdr:to>
    <xdr:sp macro="" textlink="">
      <xdr:nvSpPr>
        <xdr:cNvPr id="4" name="CuadroTexto 3"/>
        <xdr:cNvSpPr txBox="1"/>
      </xdr:nvSpPr>
      <xdr:spPr>
        <a:xfrm>
          <a:off x="47625" y="2895600"/>
          <a:ext cx="7858125"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a:t>
          </a:r>
          <a:endParaRPr lang="es-PY">
            <a:effectLst/>
          </a:endParaRPr>
        </a:p>
        <a:p>
          <a:endParaRPr lang="es-PY" sz="1100"/>
        </a:p>
      </xdr:txBody>
    </xdr:sp>
    <xdr:clientData/>
  </xdr:twoCellAnchor>
  <xdr:twoCellAnchor>
    <xdr:from>
      <xdr:col>0</xdr:col>
      <xdr:colOff>47625</xdr:colOff>
      <xdr:row>16</xdr:row>
      <xdr:rowOff>28575</xdr:rowOff>
    </xdr:from>
    <xdr:to>
      <xdr:col>8</xdr:col>
      <xdr:colOff>85725</xdr:colOff>
      <xdr:row>18</xdr:row>
      <xdr:rowOff>171450</xdr:rowOff>
    </xdr:to>
    <xdr:sp macro="" textlink="">
      <xdr:nvSpPr>
        <xdr:cNvPr id="5" name="CuadroTexto 4"/>
        <xdr:cNvSpPr txBox="1"/>
      </xdr:nvSpPr>
      <xdr:spPr>
        <a:xfrm>
          <a:off x="47625" y="3648075"/>
          <a:ext cx="7858125"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a:t>
          </a:r>
          <a:endParaRPr lang="es-PY">
            <a:effectLst/>
          </a:endParaRPr>
        </a:p>
        <a:p>
          <a:endParaRPr lang="es-PY" sz="1100"/>
        </a:p>
      </xdr:txBody>
    </xdr:sp>
    <xdr:clientData/>
  </xdr:twoCellAnchor>
  <xdr:twoCellAnchor>
    <xdr:from>
      <xdr:col>0</xdr:col>
      <xdr:colOff>47625</xdr:colOff>
      <xdr:row>29</xdr:row>
      <xdr:rowOff>85725</xdr:rowOff>
    </xdr:from>
    <xdr:to>
      <xdr:col>8</xdr:col>
      <xdr:colOff>85725</xdr:colOff>
      <xdr:row>32</xdr:row>
      <xdr:rowOff>38100</xdr:rowOff>
    </xdr:to>
    <xdr:sp macro="" textlink="">
      <xdr:nvSpPr>
        <xdr:cNvPr id="6" name="CuadroTexto 5"/>
        <xdr:cNvSpPr txBox="1"/>
      </xdr:nvSpPr>
      <xdr:spPr>
        <a:xfrm>
          <a:off x="47625" y="5038725"/>
          <a:ext cx="7858125"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a:t>
          </a:r>
          <a:endParaRPr lang="es-PY">
            <a:effectLst/>
          </a:endParaRPr>
        </a:p>
        <a:p>
          <a:endParaRPr lang="es-PY"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mailto:rieder@rieder.com.py"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T67"/>
  <sheetViews>
    <sheetView showGridLines="0" workbookViewId="0"/>
  </sheetViews>
  <sheetFormatPr baseColWidth="10" defaultRowHeight="12.75" x14ac:dyDescent="0.2"/>
  <cols>
    <col min="1" max="1" width="21.42578125" style="2" bestFit="1" customWidth="1"/>
    <col min="2" max="2" width="10.140625" style="2" bestFit="1" customWidth="1"/>
    <col min="3" max="3" width="61.5703125" style="2" bestFit="1" customWidth="1"/>
    <col min="4" max="4" width="19.28515625" style="172" bestFit="1" customWidth="1"/>
    <col min="5" max="5" width="49.85546875" style="2" bestFit="1" customWidth="1"/>
    <col min="6" max="6" width="6.7109375" style="2" bestFit="1" customWidth="1"/>
    <col min="7" max="16384" width="11.42578125" style="2"/>
  </cols>
  <sheetData>
    <row r="1" spans="1:20" x14ac:dyDescent="0.2">
      <c r="B1" s="293" t="s">
        <v>767</v>
      </c>
      <c r="C1" s="292" t="s">
        <v>829</v>
      </c>
      <c r="D1" s="2"/>
    </row>
    <row r="2" spans="1:20" x14ac:dyDescent="0.2">
      <c r="S2" s="2">
        <v>1</v>
      </c>
      <c r="T2" s="2" t="s">
        <v>383</v>
      </c>
    </row>
    <row r="3" spans="1:20" x14ac:dyDescent="0.2">
      <c r="S3" s="2">
        <v>2</v>
      </c>
      <c r="T3" s="2" t="s">
        <v>384</v>
      </c>
    </row>
    <row r="4" spans="1:20" x14ac:dyDescent="0.2">
      <c r="S4" s="2">
        <v>3</v>
      </c>
      <c r="T4" s="2" t="s">
        <v>385</v>
      </c>
    </row>
    <row r="5" spans="1:20" x14ac:dyDescent="0.2">
      <c r="S5" s="2">
        <v>4</v>
      </c>
      <c r="T5" s="2" t="s">
        <v>386</v>
      </c>
    </row>
    <row r="6" spans="1:20" x14ac:dyDescent="0.2">
      <c r="A6" s="293" t="s">
        <v>764</v>
      </c>
      <c r="B6" s="291">
        <v>45291</v>
      </c>
      <c r="S6" s="2">
        <v>5</v>
      </c>
      <c r="T6" s="2" t="s">
        <v>387</v>
      </c>
    </row>
    <row r="7" spans="1:20" ht="12.75" hidden="1" customHeight="1" x14ac:dyDescent="0.2">
      <c r="A7" s="28"/>
      <c r="B7" s="28"/>
      <c r="C7" s="28"/>
      <c r="D7" s="182"/>
      <c r="S7" s="2">
        <v>6</v>
      </c>
      <c r="T7" s="2" t="s">
        <v>388</v>
      </c>
    </row>
    <row r="8" spans="1:20" x14ac:dyDescent="0.2">
      <c r="A8" s="213"/>
      <c r="S8" s="2">
        <v>7</v>
      </c>
      <c r="T8" s="2" t="s">
        <v>389</v>
      </c>
    </row>
    <row r="9" spans="1:20" ht="26.45" customHeight="1" x14ac:dyDescent="0.2">
      <c r="B9" s="214"/>
      <c r="C9" s="215" t="s">
        <v>19</v>
      </c>
      <c r="D9" s="219" t="s">
        <v>316</v>
      </c>
      <c r="S9" s="2">
        <v>8</v>
      </c>
      <c r="T9" s="2" t="s">
        <v>390</v>
      </c>
    </row>
    <row r="10" spans="1:20" ht="26.45" customHeight="1" x14ac:dyDescent="0.25">
      <c r="B10" s="216" t="s">
        <v>361</v>
      </c>
      <c r="C10" s="201"/>
      <c r="D10" s="220" t="s">
        <v>361</v>
      </c>
      <c r="S10" s="2">
        <v>9</v>
      </c>
      <c r="T10" s="2" t="s">
        <v>391</v>
      </c>
    </row>
    <row r="11" spans="1:20" ht="15" x14ac:dyDescent="0.25">
      <c r="A11" s="80"/>
      <c r="B11" s="217"/>
      <c r="C11" s="202" t="s">
        <v>290</v>
      </c>
      <c r="D11" s="220" t="s">
        <v>20</v>
      </c>
      <c r="S11" s="2">
        <v>10</v>
      </c>
      <c r="T11" s="2" t="s">
        <v>392</v>
      </c>
    </row>
    <row r="12" spans="1:20" ht="15" x14ac:dyDescent="0.25">
      <c r="A12" s="80"/>
      <c r="B12" s="217"/>
      <c r="C12" s="202" t="s">
        <v>36</v>
      </c>
      <c r="D12" s="221" t="s">
        <v>21</v>
      </c>
      <c r="S12" s="2">
        <v>11</v>
      </c>
      <c r="T12" s="2" t="s">
        <v>393</v>
      </c>
    </row>
    <row r="13" spans="1:20" ht="15" x14ac:dyDescent="0.25">
      <c r="A13" s="80"/>
      <c r="B13" s="216" t="s">
        <v>233</v>
      </c>
      <c r="C13" s="202"/>
      <c r="D13" s="220" t="s">
        <v>115</v>
      </c>
      <c r="S13" s="2">
        <v>12</v>
      </c>
      <c r="T13" s="2" t="s">
        <v>394</v>
      </c>
    </row>
    <row r="14" spans="1:20" x14ac:dyDescent="0.2">
      <c r="A14" s="80"/>
      <c r="B14" s="217"/>
      <c r="C14" s="27" t="s">
        <v>178</v>
      </c>
      <c r="D14" s="222" t="s">
        <v>22</v>
      </c>
    </row>
    <row r="15" spans="1:20" x14ac:dyDescent="0.2">
      <c r="A15" s="80"/>
      <c r="B15" s="217"/>
      <c r="C15" s="27" t="s">
        <v>94</v>
      </c>
      <c r="D15" s="222" t="s">
        <v>23</v>
      </c>
    </row>
    <row r="16" spans="1:20" x14ac:dyDescent="0.2">
      <c r="A16" s="80"/>
      <c r="B16" s="217"/>
      <c r="C16" s="27" t="s">
        <v>179</v>
      </c>
      <c r="D16" s="222" t="s">
        <v>24</v>
      </c>
    </row>
    <row r="17" spans="1:4" x14ac:dyDescent="0.2">
      <c r="A17" s="80"/>
      <c r="B17" s="217"/>
      <c r="C17" s="27" t="s">
        <v>37</v>
      </c>
      <c r="D17" s="222" t="s">
        <v>25</v>
      </c>
    </row>
    <row r="18" spans="1:4" ht="15" x14ac:dyDescent="0.25">
      <c r="A18" s="80"/>
      <c r="B18" s="217"/>
      <c r="C18" s="27" t="s">
        <v>179</v>
      </c>
      <c r="D18" s="221" t="s">
        <v>24</v>
      </c>
    </row>
    <row r="19" spans="1:4" x14ac:dyDescent="0.2">
      <c r="A19" s="80"/>
      <c r="B19" s="217"/>
      <c r="C19" s="27" t="s">
        <v>180</v>
      </c>
      <c r="D19" s="222" t="s">
        <v>26</v>
      </c>
    </row>
    <row r="20" spans="1:4" x14ac:dyDescent="0.2">
      <c r="A20" s="80"/>
      <c r="B20" s="217"/>
      <c r="C20" s="27" t="s">
        <v>344</v>
      </c>
      <c r="D20" s="222" t="s">
        <v>27</v>
      </c>
    </row>
    <row r="21" spans="1:4" x14ac:dyDescent="0.2">
      <c r="A21" s="80"/>
      <c r="B21" s="217"/>
      <c r="C21" s="27" t="s">
        <v>291</v>
      </c>
      <c r="D21" s="222" t="s">
        <v>28</v>
      </c>
    </row>
    <row r="22" spans="1:4" x14ac:dyDescent="0.2">
      <c r="A22" s="80"/>
      <c r="B22" s="217"/>
      <c r="C22" s="27" t="s">
        <v>194</v>
      </c>
      <c r="D22" s="222" t="s">
        <v>29</v>
      </c>
    </row>
    <row r="23" spans="1:4" ht="15" x14ac:dyDescent="0.25">
      <c r="A23" s="80"/>
      <c r="B23" s="217"/>
      <c r="C23" s="27" t="s">
        <v>108</v>
      </c>
      <c r="D23" s="221" t="s">
        <v>30</v>
      </c>
    </row>
    <row r="24" spans="1:4" ht="15" x14ac:dyDescent="0.25">
      <c r="A24" s="80"/>
      <c r="B24" s="217"/>
      <c r="C24" s="27" t="s">
        <v>114</v>
      </c>
      <c r="D24" s="220" t="s">
        <v>31</v>
      </c>
    </row>
    <row r="25" spans="1:4" ht="15" x14ac:dyDescent="0.25">
      <c r="A25" s="80"/>
      <c r="B25" s="217"/>
      <c r="C25" s="27" t="s">
        <v>95</v>
      </c>
      <c r="D25" s="221" t="s">
        <v>32</v>
      </c>
    </row>
    <row r="26" spans="1:4" x14ac:dyDescent="0.2">
      <c r="A26" s="80"/>
      <c r="B26" s="217"/>
      <c r="C26" s="27" t="s">
        <v>96</v>
      </c>
      <c r="D26" s="222" t="s">
        <v>33</v>
      </c>
    </row>
    <row r="27" spans="1:4" x14ac:dyDescent="0.2">
      <c r="A27" s="80"/>
      <c r="B27" s="217"/>
      <c r="C27" s="27" t="s">
        <v>116</v>
      </c>
      <c r="D27" s="222" t="s">
        <v>34</v>
      </c>
    </row>
    <row r="28" spans="1:4" x14ac:dyDescent="0.2">
      <c r="A28" s="80"/>
      <c r="B28" s="217"/>
      <c r="C28" s="27" t="s">
        <v>63</v>
      </c>
      <c r="D28" s="222" t="s">
        <v>35</v>
      </c>
    </row>
    <row r="29" spans="1:4" ht="15" x14ac:dyDescent="0.25">
      <c r="A29" s="80"/>
      <c r="B29" s="217"/>
      <c r="C29" s="27" t="s">
        <v>64</v>
      </c>
      <c r="D29" s="221" t="s">
        <v>292</v>
      </c>
    </row>
    <row r="30" spans="1:4" ht="15" x14ac:dyDescent="0.25">
      <c r="A30" s="80"/>
      <c r="B30" s="217"/>
      <c r="C30" s="27" t="s">
        <v>65</v>
      </c>
      <c r="D30" s="221" t="s">
        <v>293</v>
      </c>
    </row>
    <row r="31" spans="1:4" ht="15" x14ac:dyDescent="0.25">
      <c r="A31" s="80"/>
      <c r="B31" s="217"/>
      <c r="C31" s="27" t="s">
        <v>200</v>
      </c>
      <c r="D31" s="221" t="s">
        <v>294</v>
      </c>
    </row>
    <row r="32" spans="1:4" ht="15" x14ac:dyDescent="0.25">
      <c r="A32" s="80"/>
      <c r="B32" s="217"/>
      <c r="C32" s="27" t="s">
        <v>296</v>
      </c>
      <c r="D32" s="221" t="s">
        <v>33</v>
      </c>
    </row>
    <row r="33" spans="1:4" ht="15" x14ac:dyDescent="0.25">
      <c r="A33" s="80"/>
      <c r="B33" s="217"/>
      <c r="C33" s="27" t="s">
        <v>298</v>
      </c>
      <c r="D33" s="221" t="s">
        <v>294</v>
      </c>
    </row>
    <row r="34" spans="1:4" ht="15" x14ac:dyDescent="0.25">
      <c r="A34" s="80"/>
      <c r="B34" s="217"/>
      <c r="C34" s="27" t="s">
        <v>204</v>
      </c>
      <c r="D34" s="221" t="s">
        <v>295</v>
      </c>
    </row>
    <row r="35" spans="1:4" ht="15" x14ac:dyDescent="0.25">
      <c r="A35" s="80"/>
      <c r="B35" s="217"/>
      <c r="C35" s="27" t="s">
        <v>39</v>
      </c>
      <c r="D35" s="221" t="s">
        <v>299</v>
      </c>
    </row>
    <row r="36" spans="1:4" ht="15" x14ac:dyDescent="0.25">
      <c r="A36" s="80"/>
      <c r="B36" s="217"/>
      <c r="C36" s="27" t="s">
        <v>77</v>
      </c>
      <c r="D36" s="221" t="s">
        <v>299</v>
      </c>
    </row>
    <row r="37" spans="1:4" ht="15" x14ac:dyDescent="0.25">
      <c r="A37" s="80"/>
      <c r="B37" s="217"/>
      <c r="C37" s="27" t="s">
        <v>205</v>
      </c>
      <c r="D37" s="221" t="s">
        <v>299</v>
      </c>
    </row>
    <row r="38" spans="1:4" ht="15" x14ac:dyDescent="0.25">
      <c r="A38" s="80"/>
      <c r="B38" s="217"/>
      <c r="C38" s="27" t="s">
        <v>347</v>
      </c>
      <c r="D38" s="221" t="s">
        <v>299</v>
      </c>
    </row>
    <row r="39" spans="1:4" ht="15" x14ac:dyDescent="0.25">
      <c r="A39" s="80"/>
      <c r="B39" s="217"/>
      <c r="C39" s="27" t="s">
        <v>66</v>
      </c>
      <c r="D39" s="221" t="s">
        <v>300</v>
      </c>
    </row>
    <row r="40" spans="1:4" ht="15" x14ac:dyDescent="0.25">
      <c r="A40" s="80"/>
      <c r="B40" s="217"/>
      <c r="C40" s="27" t="s">
        <v>40</v>
      </c>
      <c r="D40" s="221" t="s">
        <v>301</v>
      </c>
    </row>
    <row r="41" spans="1:4" ht="15" x14ac:dyDescent="0.25">
      <c r="A41" s="80"/>
      <c r="B41" s="217"/>
      <c r="C41" s="27" t="s">
        <v>67</v>
      </c>
      <c r="D41" s="221" t="s">
        <v>302</v>
      </c>
    </row>
    <row r="42" spans="1:4" ht="15" x14ac:dyDescent="0.25">
      <c r="A42" s="80"/>
      <c r="B42" s="216" t="s">
        <v>53</v>
      </c>
      <c r="C42" s="202"/>
      <c r="D42" s="220" t="s">
        <v>128</v>
      </c>
    </row>
    <row r="43" spans="1:4" ht="15" x14ac:dyDescent="0.25">
      <c r="A43" s="80"/>
      <c r="B43" s="217"/>
      <c r="C43" s="27" t="s">
        <v>59</v>
      </c>
      <c r="D43" s="221" t="s">
        <v>303</v>
      </c>
    </row>
    <row r="44" spans="1:4" ht="15" x14ac:dyDescent="0.25">
      <c r="A44" s="80"/>
      <c r="B44" s="217"/>
      <c r="C44" s="27" t="s">
        <v>136</v>
      </c>
      <c r="D44" s="221" t="s">
        <v>304</v>
      </c>
    </row>
    <row r="45" spans="1:4" ht="15" x14ac:dyDescent="0.25">
      <c r="A45" s="80"/>
      <c r="B45" s="217"/>
      <c r="C45" s="27" t="s">
        <v>210</v>
      </c>
      <c r="D45" s="221" t="s">
        <v>305</v>
      </c>
    </row>
    <row r="46" spans="1:4" ht="15" x14ac:dyDescent="0.25">
      <c r="A46" s="80"/>
      <c r="B46" s="217"/>
      <c r="C46" s="27" t="s">
        <v>145</v>
      </c>
      <c r="D46" s="221" t="s">
        <v>305</v>
      </c>
    </row>
    <row r="47" spans="1:4" ht="15" x14ac:dyDescent="0.25">
      <c r="A47" s="80"/>
      <c r="B47" s="217"/>
      <c r="C47" s="27" t="s">
        <v>307</v>
      </c>
      <c r="D47" s="221" t="s">
        <v>306</v>
      </c>
    </row>
    <row r="48" spans="1:4" ht="15" x14ac:dyDescent="0.25">
      <c r="A48" s="80"/>
      <c r="B48" s="217"/>
      <c r="C48" s="27" t="s">
        <v>349</v>
      </c>
      <c r="D48" s="221" t="s">
        <v>308</v>
      </c>
    </row>
    <row r="49" spans="1:4" ht="15" x14ac:dyDescent="0.25">
      <c r="A49" s="80"/>
      <c r="B49" s="217"/>
      <c r="C49" s="27" t="s">
        <v>352</v>
      </c>
      <c r="D49" s="221" t="s">
        <v>308</v>
      </c>
    </row>
    <row r="50" spans="1:4" ht="15" x14ac:dyDescent="0.25">
      <c r="A50" s="80"/>
      <c r="B50" s="217"/>
      <c r="C50" s="27" t="s">
        <v>142</v>
      </c>
      <c r="D50" s="221" t="s">
        <v>309</v>
      </c>
    </row>
    <row r="51" spans="1:4" ht="15" x14ac:dyDescent="0.25">
      <c r="A51" s="80"/>
      <c r="B51" s="217"/>
      <c r="C51" s="27" t="s">
        <v>143</v>
      </c>
      <c r="D51" s="221" t="s">
        <v>310</v>
      </c>
    </row>
    <row r="52" spans="1:4" ht="15" x14ac:dyDescent="0.25">
      <c r="A52" s="80"/>
      <c r="B52" s="217"/>
      <c r="C52" s="27" t="s">
        <v>42</v>
      </c>
      <c r="D52" s="221" t="s">
        <v>311</v>
      </c>
    </row>
    <row r="53" spans="1:4" ht="15" x14ac:dyDescent="0.25">
      <c r="A53" s="80"/>
      <c r="B53" s="217"/>
      <c r="C53" s="27" t="s">
        <v>69</v>
      </c>
      <c r="D53" s="221" t="s">
        <v>312</v>
      </c>
    </row>
    <row r="54" spans="1:4" ht="15" x14ac:dyDescent="0.25">
      <c r="A54" s="80"/>
      <c r="B54" s="217"/>
      <c r="C54" s="27" t="s">
        <v>70</v>
      </c>
      <c r="D54" s="221" t="s">
        <v>313</v>
      </c>
    </row>
    <row r="55" spans="1:4" ht="15" x14ac:dyDescent="0.25">
      <c r="A55" s="80"/>
      <c r="B55" s="217"/>
      <c r="C55" s="27" t="s">
        <v>315</v>
      </c>
      <c r="D55" s="221" t="s">
        <v>314</v>
      </c>
    </row>
    <row r="56" spans="1:4" ht="15" x14ac:dyDescent="0.25">
      <c r="A56" s="80"/>
      <c r="B56" s="217"/>
      <c r="C56" s="27" t="s">
        <v>71</v>
      </c>
      <c r="D56" s="220" t="s">
        <v>314</v>
      </c>
    </row>
    <row r="57" spans="1:4" ht="15" x14ac:dyDescent="0.25">
      <c r="A57" s="80"/>
      <c r="B57" s="216" t="s">
        <v>54</v>
      </c>
      <c r="C57" s="202"/>
      <c r="D57" s="220" t="s">
        <v>52</v>
      </c>
    </row>
    <row r="58" spans="1:4" ht="15" x14ac:dyDescent="0.25">
      <c r="A58" s="80"/>
      <c r="B58" s="216" t="s">
        <v>234</v>
      </c>
      <c r="C58" s="202"/>
      <c r="D58" s="221" t="s">
        <v>235</v>
      </c>
    </row>
    <row r="59" spans="1:4" ht="15" x14ac:dyDescent="0.25">
      <c r="A59" s="80"/>
      <c r="B59" s="216" t="s">
        <v>362</v>
      </c>
      <c r="C59" s="202"/>
      <c r="D59" s="221"/>
    </row>
    <row r="60" spans="1:4" ht="15" x14ac:dyDescent="0.25">
      <c r="A60" s="80"/>
      <c r="B60" s="217"/>
      <c r="C60" s="27" t="s">
        <v>317</v>
      </c>
      <c r="D60" s="220" t="s">
        <v>318</v>
      </c>
    </row>
    <row r="61" spans="1:4" ht="15" x14ac:dyDescent="0.25">
      <c r="A61" s="80"/>
      <c r="B61" s="217"/>
      <c r="C61" s="27" t="s">
        <v>322</v>
      </c>
      <c r="D61" s="220" t="s">
        <v>323</v>
      </c>
    </row>
    <row r="62" spans="1:4" ht="15" x14ac:dyDescent="0.25">
      <c r="A62" s="80"/>
      <c r="B62" s="217"/>
      <c r="C62" s="27" t="s">
        <v>353</v>
      </c>
      <c r="D62" s="220" t="s">
        <v>325</v>
      </c>
    </row>
    <row r="63" spans="1:4" ht="15" x14ac:dyDescent="0.25">
      <c r="A63" s="80"/>
      <c r="B63" s="217"/>
      <c r="C63" s="27" t="s">
        <v>324</v>
      </c>
      <c r="D63" s="220" t="s">
        <v>326</v>
      </c>
    </row>
    <row r="64" spans="1:4" ht="15" x14ac:dyDescent="0.2">
      <c r="A64" s="80"/>
      <c r="B64" s="218"/>
      <c r="C64" s="294" t="s">
        <v>825</v>
      </c>
      <c r="D64" s="289" t="s">
        <v>826</v>
      </c>
    </row>
    <row r="65" spans="1:4" s="27" customFormat="1" ht="21.2" customHeight="1" x14ac:dyDescent="0.2">
      <c r="A65" s="29"/>
      <c r="D65" s="183"/>
    </row>
    <row r="66" spans="1:4" x14ac:dyDescent="0.2">
      <c r="B66" s="27"/>
      <c r="C66" s="27"/>
      <c r="D66" s="80"/>
    </row>
    <row r="67" spans="1:4" x14ac:dyDescent="0.2">
      <c r="B67" s="27"/>
      <c r="C67" s="27"/>
      <c r="D67" s="80"/>
    </row>
  </sheetData>
  <hyperlinks>
    <hyperlink ref="D14" location="'Nota 3'!A1" display="'Nota 3'!A1"/>
    <hyperlink ref="D15" location="'Nota 4'!A1" display="'Nota 4'!A1"/>
    <hyperlink ref="D16" location="'Nota 5'!A1" display="'Nota 5'!A1"/>
    <hyperlink ref="D17" location="'Nota 6'!A1" display="'Nota 6'!A1"/>
    <hyperlink ref="D19" location="'Nota 7'!A1" display="'Nota 7'!A1"/>
    <hyperlink ref="D21" location="'Nota 9'!A1" display="'Nota 9'!A1"/>
    <hyperlink ref="D22" location="'Nota 10'!A1" display="'Nota 10'!A1"/>
    <hyperlink ref="D26" location="'Nota 14'!A1" display="'Nota 14'!A1"/>
    <hyperlink ref="D27" location="'Nota 15'!A1" display="'Nota 15'!A1"/>
    <hyperlink ref="D28" location="'Nota 16'!A1" display="'Nota 16'!A1"/>
    <hyperlink ref="D20" location="'Nota 8'!A1" display="'Nota 8'!A1"/>
    <hyperlink ref="D13" location="BG!A1" display="BG"/>
    <hyperlink ref="D42" location="ER!A1" display="ER"/>
    <hyperlink ref="D57" location="EVPN!A1" display="EVPN"/>
    <hyperlink ref="D58" location="EFE!A1" display="EFE"/>
    <hyperlink ref="D23" location="'Nota 11'!A1" display="Nota 11 y 12"/>
    <hyperlink ref="D24" location="'Nota 12'!A1" display="Nota 12"/>
    <hyperlink ref="D25" location="'Nota 13'!A1" display="Nota 13'"/>
    <hyperlink ref="D29" location="'Nota 17'!A1" display="Nota 17"/>
    <hyperlink ref="D30" location="'Nota 18'!A1" display="Nota 18"/>
    <hyperlink ref="D31" location="'Nota 19'!A1" display="Nota 19"/>
    <hyperlink ref="D32" location="'Nota 14'!A1" display="Nota 14"/>
    <hyperlink ref="D33" location="'Nota 19'!A1" display="Nota 19"/>
    <hyperlink ref="D34" location="'Nota 20'!A1" display="Nota 20"/>
    <hyperlink ref="D35" location="' Nota 21'!A1" display="Nota 21"/>
    <hyperlink ref="D36" location="' Nota 21'!A1" display="Nota 21"/>
    <hyperlink ref="D37" location="' Nota 21'!A1" display="Nota 21"/>
    <hyperlink ref="D38" location="' Nota 21'!A1" display="Nota 21"/>
    <hyperlink ref="D39" location="'Nota 22'!A1" display="Nota 22"/>
    <hyperlink ref="D40" location="'Nota 23'!A1" display="Nota 23"/>
    <hyperlink ref="D41" location="'Nota 24'!A1" display="Nota 24"/>
    <hyperlink ref="D43" location="'Nota 25'!A1" display="Nota 25"/>
    <hyperlink ref="D44" location="'Nota 26'!A1" display="Nota 26"/>
    <hyperlink ref="D45" location="'Nota 27'!A1" display="Nota 27"/>
    <hyperlink ref="D46" location="'Nota 27'!A1" display="N ota 27"/>
    <hyperlink ref="D47" location="'Nota 28'!A1" display="Nota 28"/>
    <hyperlink ref="D48" location="'Nota 29'!A1" display="Nota 29"/>
    <hyperlink ref="D49" location="'Nota 29'!A1" display="Nota 29"/>
    <hyperlink ref="D50" location="'Nota 30'!A1" display="Nota 30"/>
    <hyperlink ref="D51" location="'Nota 31'!A1" display="Nota 31"/>
    <hyperlink ref="D52" location="'Nota 32'!A1" display="Nota 32"/>
    <hyperlink ref="D53" location="'Nota 33'!A1" display="Nota 33"/>
    <hyperlink ref="D54" location="'Nota 34'!A1" display="Nota 34"/>
    <hyperlink ref="D55" location="'Nota 35'!A1" display="Nota 35"/>
    <hyperlink ref="D56" location="'Nota 35'!A1" display="Nota 35"/>
    <hyperlink ref="D61" location="'Nota 37'!A1" display="Nota 37"/>
    <hyperlink ref="D60" location="'Nota 36'!A1" display="Nota 36"/>
    <hyperlink ref="D12" location="'Nota 2'!A1" display="Nota 2"/>
    <hyperlink ref="D11" location="Nota1!A1" display="Nota 1"/>
    <hyperlink ref="D18" location="'Nota 5'!A1" display="Nota 5"/>
    <hyperlink ref="D64" location="'Nota 40'!A1" display="Nota 40"/>
    <hyperlink ref="D63" location="'Nota 39'!A1" display="Nota 39"/>
    <hyperlink ref="D62" location="'Nota 38'!A1" display="Nota 38"/>
    <hyperlink ref="D10" location="'Información General'!A1" display="Informacion General"/>
  </hyperlinks>
  <pageMargins left="0.7" right="0.7" top="0.75" bottom="0.75" header="0.3" footer="0.3"/>
  <pageSetup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IV70"/>
  <sheetViews>
    <sheetView workbookViewId="0">
      <selection activeCell="B23" sqref="B23"/>
    </sheetView>
  </sheetViews>
  <sheetFormatPr baseColWidth="10" defaultRowHeight="15" x14ac:dyDescent="0.25"/>
  <cols>
    <col min="1" max="1" width="72.85546875" bestFit="1" customWidth="1"/>
    <col min="2" max="2" width="16.140625" customWidth="1"/>
    <col min="3" max="3" width="18.28515625" customWidth="1"/>
    <col min="6" max="6" width="11.42578125" customWidth="1"/>
    <col min="7" max="30" width="11.42578125" style="105"/>
  </cols>
  <sheetData>
    <row r="1" spans="1:256" x14ac:dyDescent="0.25">
      <c r="A1" s="105" t="str">
        <f>Indice!C1</f>
        <v>RIEDER &amp; CIA. S.A.C.I.</v>
      </c>
      <c r="B1" s="105"/>
      <c r="C1" s="105"/>
      <c r="D1" s="120" t="s">
        <v>115</v>
      </c>
      <c r="E1" s="105"/>
      <c r="F1" s="105"/>
    </row>
    <row r="2" spans="1:256" x14ac:dyDescent="0.25">
      <c r="A2" s="105"/>
      <c r="B2" s="105"/>
      <c r="C2" s="105"/>
      <c r="D2" s="105"/>
      <c r="E2" s="105"/>
      <c r="F2" s="105"/>
    </row>
    <row r="3" spans="1:256" x14ac:dyDescent="0.25">
      <c r="A3" s="105"/>
      <c r="B3" s="105"/>
      <c r="C3" s="105"/>
      <c r="D3" s="105"/>
      <c r="E3" s="105"/>
      <c r="F3" s="105"/>
    </row>
    <row r="4" spans="1:256" x14ac:dyDescent="0.25">
      <c r="A4" s="956" t="s">
        <v>236</v>
      </c>
      <c r="B4" s="956"/>
      <c r="C4" s="956"/>
      <c r="D4" s="105"/>
      <c r="E4" s="105"/>
      <c r="F4" s="105"/>
    </row>
    <row r="5" spans="1:256" x14ac:dyDescent="0.25">
      <c r="A5" s="104"/>
      <c r="B5" s="104"/>
      <c r="C5" s="104"/>
      <c r="D5" s="105"/>
      <c r="E5" s="105"/>
      <c r="F5" s="105"/>
    </row>
    <row r="6" spans="1:256" x14ac:dyDescent="0.25">
      <c r="A6" s="103" t="s">
        <v>3</v>
      </c>
      <c r="B6" s="104"/>
      <c r="C6" s="104"/>
      <c r="D6" s="105"/>
      <c r="E6" s="105"/>
      <c r="F6" s="105"/>
    </row>
    <row r="7" spans="1:256" x14ac:dyDescent="0.25">
      <c r="A7" s="103"/>
      <c r="B7" s="957" t="s">
        <v>256</v>
      </c>
      <c r="C7" s="957"/>
      <c r="D7" s="105"/>
      <c r="E7" s="105"/>
      <c r="F7" s="105"/>
    </row>
    <row r="8" spans="1:256" x14ac:dyDescent="0.25">
      <c r="A8" s="31" t="s">
        <v>4</v>
      </c>
      <c r="B8" s="259">
        <f>IFERROR(IF(Indice!B6="","2XX2",YEAR(Indice!B6)),"2XX2")</f>
        <v>2023</v>
      </c>
      <c r="C8" s="259">
        <f>IFERROR(YEAR(Indice!B6-365),"2XX1")</f>
        <v>2022</v>
      </c>
      <c r="D8" s="105"/>
      <c r="E8" s="105"/>
      <c r="F8" s="105"/>
    </row>
    <row r="9" spans="1:256" x14ac:dyDescent="0.25">
      <c r="A9" s="105" t="s">
        <v>372</v>
      </c>
      <c r="B9" s="321" t="s">
        <v>923</v>
      </c>
      <c r="C9" s="321" t="s">
        <v>923</v>
      </c>
      <c r="D9" s="105"/>
      <c r="E9" s="105"/>
      <c r="F9" s="105"/>
    </row>
    <row r="10" spans="1:256" s="181" customFormat="1" x14ac:dyDescent="0.25">
      <c r="A10" s="105" t="s">
        <v>367</v>
      </c>
      <c r="B10" s="321" t="s">
        <v>923</v>
      </c>
      <c r="C10" s="321" t="s">
        <v>923</v>
      </c>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row>
    <row r="11" spans="1:256" s="181" customFormat="1" x14ac:dyDescent="0.25">
      <c r="A11" s="105" t="s">
        <v>366</v>
      </c>
      <c r="B11" s="321" t="s">
        <v>923</v>
      </c>
      <c r="C11" s="321" t="s">
        <v>923</v>
      </c>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105"/>
    </row>
    <row r="12" spans="1:256" s="196" customFormat="1" x14ac:dyDescent="0.25">
      <c r="A12" s="105" t="s">
        <v>373</v>
      </c>
      <c r="B12" s="321" t="s">
        <v>923</v>
      </c>
      <c r="C12" s="321" t="s">
        <v>923</v>
      </c>
      <c r="D12" s="105"/>
      <c r="E12" s="105"/>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05"/>
      <c r="AR12" s="105"/>
      <c r="AS12" s="105"/>
      <c r="AT12" s="105"/>
      <c r="AU12" s="105"/>
      <c r="AV12" s="105"/>
      <c r="AW12" s="105"/>
      <c r="AX12" s="105"/>
      <c r="AY12" s="105"/>
      <c r="AZ12" s="105"/>
      <c r="BA12" s="105"/>
      <c r="BB12" s="105"/>
      <c r="BC12" s="105"/>
      <c r="BD12" s="105"/>
      <c r="BE12" s="105"/>
      <c r="BF12" s="105"/>
      <c r="BG12" s="105"/>
      <c r="BH12" s="105"/>
      <c r="BI12" s="105"/>
      <c r="BJ12" s="105"/>
      <c r="BK12" s="105"/>
      <c r="BL12" s="105"/>
      <c r="BM12" s="105"/>
      <c r="BN12" s="105"/>
      <c r="BO12" s="105"/>
      <c r="BP12" s="105"/>
      <c r="BQ12" s="105"/>
      <c r="BR12" s="105"/>
      <c r="BS12" s="105"/>
      <c r="BT12" s="105"/>
      <c r="BU12" s="105"/>
      <c r="BV12" s="105"/>
      <c r="BW12" s="105"/>
      <c r="BX12" s="105"/>
      <c r="BY12" s="105"/>
      <c r="BZ12" s="105"/>
      <c r="CA12" s="105"/>
      <c r="CB12" s="105"/>
      <c r="CC12" s="105"/>
      <c r="CD12" s="105"/>
      <c r="CE12" s="105"/>
      <c r="CF12" s="105"/>
      <c r="CG12" s="105"/>
      <c r="CH12" s="105"/>
      <c r="CI12" s="105"/>
      <c r="CJ12" s="105"/>
      <c r="CK12" s="105"/>
      <c r="CL12" s="105"/>
      <c r="CM12" s="105"/>
      <c r="CN12" s="105"/>
      <c r="CO12" s="105"/>
      <c r="CP12" s="105"/>
      <c r="CQ12" s="105"/>
      <c r="CR12" s="105"/>
      <c r="CS12" s="105"/>
      <c r="CT12" s="105"/>
      <c r="CU12" s="105"/>
      <c r="CV12" s="105"/>
      <c r="CW12" s="105"/>
      <c r="CX12" s="105"/>
      <c r="CY12" s="105"/>
      <c r="CZ12" s="105"/>
      <c r="DA12" s="105"/>
      <c r="DB12" s="105"/>
      <c r="DC12" s="105"/>
      <c r="DD12" s="105"/>
      <c r="DE12" s="105"/>
      <c r="DF12" s="105"/>
      <c r="DG12" s="105"/>
      <c r="DH12" s="105"/>
      <c r="DI12" s="105"/>
      <c r="DJ12" s="105"/>
      <c r="DK12" s="105"/>
      <c r="DL12" s="105"/>
      <c r="DM12" s="105"/>
      <c r="DN12" s="105"/>
      <c r="DO12" s="105"/>
      <c r="DP12" s="105"/>
      <c r="DQ12" s="105"/>
      <c r="DR12" s="105"/>
      <c r="DS12" s="105"/>
      <c r="DT12" s="105"/>
      <c r="DU12" s="105"/>
      <c r="DV12" s="105"/>
      <c r="DW12" s="105"/>
      <c r="DX12" s="105"/>
      <c r="DY12" s="105"/>
      <c r="DZ12" s="105"/>
      <c r="EA12" s="105"/>
      <c r="EB12" s="105"/>
      <c r="EC12" s="105"/>
      <c r="ED12" s="105"/>
      <c r="EE12" s="105"/>
      <c r="EF12" s="105"/>
      <c r="EG12" s="105"/>
      <c r="EH12" s="105"/>
      <c r="EI12" s="105"/>
      <c r="EJ12" s="105"/>
      <c r="EK12" s="105"/>
      <c r="EL12" s="105"/>
      <c r="EM12" s="105"/>
      <c r="EN12" s="105"/>
      <c r="EO12" s="105"/>
      <c r="EP12" s="105"/>
      <c r="EQ12" s="105"/>
      <c r="ER12" s="105"/>
      <c r="ES12" s="105"/>
      <c r="ET12" s="105"/>
      <c r="EU12" s="105"/>
      <c r="EV12" s="105"/>
      <c r="EW12" s="105"/>
      <c r="EX12" s="105"/>
      <c r="EY12" s="105"/>
      <c r="EZ12" s="105"/>
      <c r="FA12" s="105"/>
      <c r="FB12" s="105"/>
      <c r="FC12" s="105"/>
      <c r="FD12" s="105"/>
      <c r="FE12" s="105"/>
      <c r="FF12" s="105"/>
      <c r="FG12" s="105"/>
      <c r="FH12" s="105"/>
      <c r="FI12" s="105"/>
      <c r="FJ12" s="105"/>
      <c r="FK12" s="105"/>
      <c r="FL12" s="105"/>
      <c r="FM12" s="105"/>
      <c r="FN12" s="105"/>
      <c r="FO12" s="105"/>
      <c r="FP12" s="105"/>
      <c r="FQ12" s="105"/>
      <c r="FR12" s="105"/>
      <c r="FS12" s="105"/>
      <c r="FT12" s="105"/>
      <c r="FU12" s="105"/>
      <c r="FV12" s="105"/>
      <c r="FW12" s="105"/>
      <c r="FX12" s="105"/>
      <c r="FY12" s="105"/>
      <c r="FZ12" s="105"/>
      <c r="GA12" s="105"/>
      <c r="GB12" s="105"/>
      <c r="GC12" s="105"/>
      <c r="GD12" s="105"/>
      <c r="GE12" s="105"/>
      <c r="GF12" s="105"/>
      <c r="GG12" s="105"/>
      <c r="GH12" s="105"/>
      <c r="GI12" s="105"/>
      <c r="GJ12" s="105"/>
      <c r="GK12" s="105"/>
      <c r="GL12" s="105"/>
      <c r="GM12" s="105"/>
      <c r="GN12" s="105"/>
      <c r="GO12" s="105"/>
      <c r="GP12" s="105"/>
      <c r="GQ12" s="105"/>
      <c r="GR12" s="105"/>
      <c r="GS12" s="105"/>
      <c r="GT12" s="105"/>
      <c r="GU12" s="105"/>
      <c r="GV12" s="105"/>
      <c r="GW12" s="105"/>
      <c r="GX12" s="105"/>
      <c r="GY12" s="105"/>
      <c r="GZ12" s="105"/>
      <c r="HA12" s="105"/>
      <c r="HB12" s="105"/>
      <c r="HC12" s="105"/>
      <c r="HD12" s="105"/>
      <c r="HE12" s="105"/>
      <c r="HF12" s="105"/>
      <c r="HG12" s="105"/>
      <c r="HH12" s="105"/>
      <c r="HI12" s="105"/>
      <c r="HJ12" s="105"/>
      <c r="HK12" s="105"/>
      <c r="HL12" s="105"/>
      <c r="HM12" s="105"/>
      <c r="HN12" s="105"/>
      <c r="HO12" s="105"/>
      <c r="HP12" s="105"/>
      <c r="HQ12" s="105"/>
      <c r="HR12" s="105"/>
      <c r="HS12" s="105"/>
      <c r="HT12" s="105"/>
      <c r="HU12" s="105"/>
      <c r="HV12" s="105"/>
      <c r="HW12" s="105"/>
      <c r="HX12" s="105"/>
      <c r="HY12" s="105"/>
      <c r="HZ12" s="105"/>
      <c r="IA12" s="105"/>
      <c r="IB12" s="105"/>
      <c r="IC12" s="105"/>
      <c r="ID12" s="105"/>
      <c r="IE12" s="105"/>
      <c r="IF12" s="105"/>
      <c r="IG12" s="105"/>
      <c r="IH12" s="105"/>
      <c r="II12" s="105"/>
      <c r="IJ12" s="105"/>
      <c r="IK12" s="105"/>
      <c r="IL12" s="105"/>
      <c r="IM12" s="105"/>
      <c r="IN12" s="105"/>
      <c r="IO12" s="105"/>
      <c r="IP12" s="105"/>
      <c r="IQ12" s="105"/>
      <c r="IR12" s="105"/>
      <c r="IS12" s="105"/>
      <c r="IT12" s="105"/>
      <c r="IU12" s="105"/>
      <c r="IV12" s="105"/>
    </row>
    <row r="13" spans="1:256" s="196" customFormat="1" x14ac:dyDescent="0.25">
      <c r="A13" s="105" t="s">
        <v>368</v>
      </c>
      <c r="B13" s="321" t="s">
        <v>923</v>
      </c>
      <c r="C13" s="321" t="s">
        <v>923</v>
      </c>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05"/>
      <c r="AV13" s="105"/>
      <c r="AW13" s="105"/>
      <c r="AX13" s="105"/>
      <c r="AY13" s="105"/>
      <c r="AZ13" s="105"/>
      <c r="BA13" s="105"/>
      <c r="BB13" s="105"/>
      <c r="BC13" s="105"/>
      <c r="BD13" s="105"/>
      <c r="BE13" s="105"/>
      <c r="BF13" s="105"/>
      <c r="BG13" s="105"/>
      <c r="BH13" s="105"/>
      <c r="BI13" s="105"/>
      <c r="BJ13" s="105"/>
      <c r="BK13" s="105"/>
      <c r="BL13" s="105"/>
      <c r="BM13" s="105"/>
      <c r="BN13" s="105"/>
      <c r="BO13" s="105"/>
      <c r="BP13" s="105"/>
      <c r="BQ13" s="105"/>
      <c r="BR13" s="105"/>
      <c r="BS13" s="105"/>
      <c r="BT13" s="105"/>
      <c r="BU13" s="105"/>
      <c r="BV13" s="105"/>
      <c r="BW13" s="105"/>
      <c r="BX13" s="105"/>
      <c r="BY13" s="105"/>
      <c r="BZ13" s="105"/>
      <c r="CA13" s="105"/>
      <c r="CB13" s="105"/>
      <c r="CC13" s="105"/>
      <c r="CD13" s="105"/>
      <c r="CE13" s="105"/>
      <c r="CF13" s="105"/>
      <c r="CG13" s="105"/>
      <c r="CH13" s="105"/>
      <c r="CI13" s="105"/>
      <c r="CJ13" s="105"/>
      <c r="CK13" s="105"/>
      <c r="CL13" s="105"/>
      <c r="CM13" s="105"/>
      <c r="CN13" s="105"/>
      <c r="CO13" s="105"/>
      <c r="CP13" s="105"/>
      <c r="CQ13" s="105"/>
      <c r="CR13" s="105"/>
      <c r="CS13" s="105"/>
      <c r="CT13" s="105"/>
      <c r="CU13" s="105"/>
      <c r="CV13" s="105"/>
      <c r="CW13" s="105"/>
      <c r="CX13" s="105"/>
      <c r="CY13" s="105"/>
      <c r="CZ13" s="105"/>
      <c r="DA13" s="105"/>
      <c r="DB13" s="105"/>
      <c r="DC13" s="105"/>
      <c r="DD13" s="105"/>
      <c r="DE13" s="105"/>
      <c r="DF13" s="105"/>
      <c r="DG13" s="105"/>
      <c r="DH13" s="105"/>
      <c r="DI13" s="105"/>
      <c r="DJ13" s="105"/>
      <c r="DK13" s="105"/>
      <c r="DL13" s="105"/>
      <c r="DM13" s="105"/>
      <c r="DN13" s="105"/>
      <c r="DO13" s="105"/>
      <c r="DP13" s="105"/>
      <c r="DQ13" s="105"/>
      <c r="DR13" s="105"/>
      <c r="DS13" s="105"/>
      <c r="DT13" s="105"/>
      <c r="DU13" s="105"/>
      <c r="DV13" s="105"/>
      <c r="DW13" s="105"/>
      <c r="DX13" s="105"/>
      <c r="DY13" s="105"/>
      <c r="DZ13" s="105"/>
      <c r="EA13" s="105"/>
      <c r="EB13" s="105"/>
      <c r="EC13" s="105"/>
      <c r="ED13" s="105"/>
      <c r="EE13" s="105"/>
      <c r="EF13" s="105"/>
      <c r="EG13" s="105"/>
      <c r="EH13" s="105"/>
      <c r="EI13" s="105"/>
      <c r="EJ13" s="105"/>
      <c r="EK13" s="105"/>
      <c r="EL13" s="105"/>
      <c r="EM13" s="105"/>
      <c r="EN13" s="105"/>
      <c r="EO13" s="105"/>
      <c r="EP13" s="105"/>
      <c r="EQ13" s="105"/>
      <c r="ER13" s="105"/>
      <c r="ES13" s="105"/>
      <c r="ET13" s="105"/>
      <c r="EU13" s="105"/>
      <c r="EV13" s="105"/>
      <c r="EW13" s="105"/>
      <c r="EX13" s="105"/>
      <c r="EY13" s="105"/>
      <c r="EZ13" s="105"/>
      <c r="FA13" s="105"/>
      <c r="FB13" s="105"/>
      <c r="FC13" s="105"/>
      <c r="FD13" s="105"/>
      <c r="FE13" s="105"/>
      <c r="FF13" s="105"/>
      <c r="FG13" s="105"/>
      <c r="FH13" s="105"/>
      <c r="FI13" s="105"/>
      <c r="FJ13" s="105"/>
      <c r="FK13" s="105"/>
      <c r="FL13" s="105"/>
      <c r="FM13" s="105"/>
      <c r="FN13" s="105"/>
      <c r="FO13" s="105"/>
      <c r="FP13" s="105"/>
      <c r="FQ13" s="105"/>
      <c r="FR13" s="105"/>
      <c r="FS13" s="105"/>
      <c r="FT13" s="105"/>
      <c r="FU13" s="105"/>
      <c r="FV13" s="105"/>
      <c r="FW13" s="105"/>
      <c r="FX13" s="105"/>
      <c r="FY13" s="105"/>
      <c r="FZ13" s="105"/>
      <c r="GA13" s="105"/>
      <c r="GB13" s="105"/>
      <c r="GC13" s="105"/>
      <c r="GD13" s="105"/>
      <c r="GE13" s="105"/>
      <c r="GF13" s="105"/>
      <c r="GG13" s="105"/>
      <c r="GH13" s="105"/>
      <c r="GI13" s="105"/>
      <c r="GJ13" s="105"/>
      <c r="GK13" s="105"/>
      <c r="GL13" s="105"/>
      <c r="GM13" s="105"/>
      <c r="GN13" s="105"/>
      <c r="GO13" s="105"/>
      <c r="GP13" s="105"/>
      <c r="GQ13" s="105"/>
      <c r="GR13" s="105"/>
      <c r="GS13" s="105"/>
      <c r="GT13" s="105"/>
      <c r="GU13" s="105"/>
      <c r="GV13" s="105"/>
      <c r="GW13" s="105"/>
      <c r="GX13" s="105"/>
      <c r="GY13" s="105"/>
      <c r="GZ13" s="105"/>
      <c r="HA13" s="105"/>
      <c r="HB13" s="105"/>
      <c r="HC13" s="105"/>
      <c r="HD13" s="105"/>
      <c r="HE13" s="105"/>
      <c r="HF13" s="105"/>
      <c r="HG13" s="105"/>
      <c r="HH13" s="105"/>
      <c r="HI13" s="105"/>
      <c r="HJ13" s="105"/>
      <c r="HK13" s="105"/>
      <c r="HL13" s="105"/>
      <c r="HM13" s="105"/>
      <c r="HN13" s="105"/>
      <c r="HO13" s="105"/>
      <c r="HP13" s="105"/>
      <c r="HQ13" s="105"/>
      <c r="HR13" s="105"/>
      <c r="HS13" s="105"/>
      <c r="HT13" s="105"/>
      <c r="HU13" s="105"/>
      <c r="HV13" s="105"/>
      <c r="HW13" s="105"/>
      <c r="HX13" s="105"/>
      <c r="HY13" s="105"/>
      <c r="HZ13" s="105"/>
      <c r="IA13" s="105"/>
      <c r="IB13" s="105"/>
      <c r="IC13" s="105"/>
      <c r="ID13" s="105"/>
      <c r="IE13" s="105"/>
      <c r="IF13" s="105"/>
      <c r="IG13" s="105"/>
      <c r="IH13" s="105"/>
      <c r="II13" s="105"/>
      <c r="IJ13" s="105"/>
      <c r="IK13" s="105"/>
      <c r="IL13" s="105"/>
      <c r="IM13" s="105"/>
      <c r="IN13" s="105"/>
      <c r="IO13" s="105"/>
      <c r="IP13" s="105"/>
      <c r="IQ13" s="105"/>
      <c r="IR13" s="105"/>
      <c r="IS13" s="105"/>
      <c r="IT13" s="105"/>
      <c r="IU13" s="105"/>
      <c r="IV13" s="105"/>
    </row>
    <row r="14" spans="1:256" s="196" customFormat="1" x14ac:dyDescent="0.25">
      <c r="A14" s="105" t="s">
        <v>369</v>
      </c>
      <c r="B14" s="321" t="s">
        <v>923</v>
      </c>
      <c r="C14" s="321" t="s">
        <v>923</v>
      </c>
      <c r="D14" s="105"/>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105"/>
      <c r="IG14" s="105"/>
      <c r="IH14" s="105"/>
      <c r="II14" s="105"/>
      <c r="IJ14" s="105"/>
      <c r="IK14" s="105"/>
      <c r="IL14" s="105"/>
      <c r="IM14" s="105"/>
      <c r="IN14" s="105"/>
      <c r="IO14" s="105"/>
      <c r="IP14" s="105"/>
      <c r="IQ14" s="105"/>
      <c r="IR14" s="105"/>
      <c r="IS14" s="105"/>
      <c r="IT14" s="105"/>
      <c r="IU14" s="105"/>
      <c r="IV14" s="105"/>
    </row>
    <row r="15" spans="1:256" s="196" customFormat="1" x14ac:dyDescent="0.25">
      <c r="A15" s="105" t="s">
        <v>370</v>
      </c>
      <c r="B15" s="321" t="s">
        <v>923</v>
      </c>
      <c r="C15" s="321" t="s">
        <v>923</v>
      </c>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c r="AT15" s="105"/>
      <c r="AU15" s="105"/>
      <c r="AV15" s="105"/>
      <c r="AW15" s="105"/>
      <c r="AX15" s="105"/>
      <c r="AY15" s="105"/>
      <c r="AZ15" s="105"/>
      <c r="BA15" s="105"/>
      <c r="BB15" s="105"/>
      <c r="BC15" s="105"/>
      <c r="BD15" s="105"/>
      <c r="BE15" s="105"/>
      <c r="BF15" s="105"/>
      <c r="BG15" s="105"/>
      <c r="BH15" s="105"/>
      <c r="BI15" s="105"/>
      <c r="BJ15" s="105"/>
      <c r="BK15" s="105"/>
      <c r="BL15" s="105"/>
      <c r="BM15" s="105"/>
      <c r="BN15" s="105"/>
      <c r="BO15" s="105"/>
      <c r="BP15" s="105"/>
      <c r="BQ15" s="105"/>
      <c r="BR15" s="105"/>
      <c r="BS15" s="105"/>
      <c r="BT15" s="105"/>
      <c r="BU15" s="105"/>
      <c r="BV15" s="105"/>
      <c r="BW15" s="105"/>
      <c r="BX15" s="105"/>
      <c r="BY15" s="105"/>
      <c r="BZ15" s="105"/>
      <c r="CA15" s="105"/>
      <c r="CB15" s="105"/>
      <c r="CC15" s="105"/>
      <c r="CD15" s="105"/>
      <c r="CE15" s="105"/>
      <c r="CF15" s="105"/>
      <c r="CG15" s="105"/>
      <c r="CH15" s="105"/>
      <c r="CI15" s="105"/>
      <c r="CJ15" s="105"/>
      <c r="CK15" s="105"/>
      <c r="CL15" s="105"/>
      <c r="CM15" s="105"/>
      <c r="CN15" s="105"/>
      <c r="CO15" s="105"/>
      <c r="CP15" s="105"/>
      <c r="CQ15" s="105"/>
      <c r="CR15" s="105"/>
      <c r="CS15" s="105"/>
      <c r="CT15" s="105"/>
      <c r="CU15" s="105"/>
      <c r="CV15" s="105"/>
      <c r="CW15" s="105"/>
      <c r="CX15" s="105"/>
      <c r="CY15" s="105"/>
      <c r="CZ15" s="105"/>
      <c r="DA15" s="105"/>
      <c r="DB15" s="105"/>
      <c r="DC15" s="105"/>
      <c r="DD15" s="105"/>
      <c r="DE15" s="105"/>
      <c r="DF15" s="105"/>
      <c r="DG15" s="105"/>
      <c r="DH15" s="105"/>
      <c r="DI15" s="105"/>
      <c r="DJ15" s="105"/>
      <c r="DK15" s="105"/>
      <c r="DL15" s="105"/>
      <c r="DM15" s="105"/>
      <c r="DN15" s="105"/>
      <c r="DO15" s="105"/>
      <c r="DP15" s="105"/>
      <c r="DQ15" s="105"/>
      <c r="DR15" s="105"/>
      <c r="DS15" s="105"/>
      <c r="DT15" s="105"/>
      <c r="DU15" s="105"/>
      <c r="DV15" s="105"/>
      <c r="DW15" s="105"/>
      <c r="DX15" s="105"/>
      <c r="DY15" s="105"/>
      <c r="DZ15" s="105"/>
      <c r="EA15" s="105"/>
      <c r="EB15" s="105"/>
      <c r="EC15" s="105"/>
      <c r="ED15" s="105"/>
      <c r="EE15" s="105"/>
      <c r="EF15" s="105"/>
      <c r="EG15" s="105"/>
      <c r="EH15" s="105"/>
      <c r="EI15" s="105"/>
      <c r="EJ15" s="105"/>
      <c r="EK15" s="105"/>
      <c r="EL15" s="105"/>
      <c r="EM15" s="105"/>
      <c r="EN15" s="105"/>
      <c r="EO15" s="105"/>
      <c r="EP15" s="105"/>
      <c r="EQ15" s="105"/>
      <c r="ER15" s="105"/>
      <c r="ES15" s="105"/>
      <c r="ET15" s="105"/>
      <c r="EU15" s="105"/>
      <c r="EV15" s="105"/>
      <c r="EW15" s="105"/>
      <c r="EX15" s="105"/>
      <c r="EY15" s="105"/>
      <c r="EZ15" s="105"/>
      <c r="FA15" s="105"/>
      <c r="FB15" s="105"/>
      <c r="FC15" s="105"/>
      <c r="FD15" s="105"/>
      <c r="FE15" s="105"/>
      <c r="FF15" s="105"/>
      <c r="FG15" s="105"/>
      <c r="FH15" s="105"/>
      <c r="FI15" s="105"/>
      <c r="FJ15" s="105"/>
      <c r="FK15" s="105"/>
      <c r="FL15" s="105"/>
      <c r="FM15" s="105"/>
      <c r="FN15" s="105"/>
      <c r="FO15" s="105"/>
      <c r="FP15" s="105"/>
      <c r="FQ15" s="105"/>
      <c r="FR15" s="105"/>
      <c r="FS15" s="105"/>
      <c r="FT15" s="105"/>
      <c r="FU15" s="105"/>
      <c r="FV15" s="105"/>
      <c r="FW15" s="105"/>
      <c r="FX15" s="105"/>
      <c r="FY15" s="105"/>
      <c r="FZ15" s="105"/>
      <c r="GA15" s="105"/>
      <c r="GB15" s="105"/>
      <c r="GC15" s="105"/>
      <c r="GD15" s="105"/>
      <c r="GE15" s="105"/>
      <c r="GF15" s="105"/>
      <c r="GG15" s="105"/>
      <c r="GH15" s="105"/>
      <c r="GI15" s="105"/>
      <c r="GJ15" s="105"/>
      <c r="GK15" s="105"/>
      <c r="GL15" s="105"/>
      <c r="GM15" s="105"/>
      <c r="GN15" s="105"/>
      <c r="GO15" s="105"/>
      <c r="GP15" s="105"/>
      <c r="GQ15" s="105"/>
      <c r="GR15" s="105"/>
      <c r="GS15" s="105"/>
      <c r="GT15" s="105"/>
      <c r="GU15" s="105"/>
      <c r="GV15" s="105"/>
      <c r="GW15" s="105"/>
      <c r="GX15" s="105"/>
      <c r="GY15" s="105"/>
      <c r="GZ15" s="105"/>
      <c r="HA15" s="105"/>
      <c r="HB15" s="105"/>
      <c r="HC15" s="105"/>
      <c r="HD15" s="105"/>
      <c r="HE15" s="105"/>
      <c r="HF15" s="105"/>
      <c r="HG15" s="105"/>
      <c r="HH15" s="105"/>
      <c r="HI15" s="105"/>
      <c r="HJ15" s="105"/>
      <c r="HK15" s="105"/>
      <c r="HL15" s="105"/>
      <c r="HM15" s="105"/>
      <c r="HN15" s="105"/>
      <c r="HO15" s="105"/>
      <c r="HP15" s="105"/>
      <c r="HQ15" s="105"/>
      <c r="HR15" s="105"/>
      <c r="HS15" s="105"/>
      <c r="HT15" s="105"/>
      <c r="HU15" s="105"/>
      <c r="HV15" s="105"/>
      <c r="HW15" s="105"/>
      <c r="HX15" s="105"/>
      <c r="HY15" s="105"/>
      <c r="HZ15" s="105"/>
      <c r="IA15" s="105"/>
      <c r="IB15" s="105"/>
      <c r="IC15" s="105"/>
      <c r="ID15" s="105"/>
      <c r="IE15" s="105"/>
      <c r="IF15" s="105"/>
      <c r="IG15" s="105"/>
      <c r="IH15" s="105"/>
      <c r="II15" s="105"/>
      <c r="IJ15" s="105"/>
      <c r="IK15" s="105"/>
      <c r="IL15" s="105"/>
      <c r="IM15" s="105"/>
      <c r="IN15" s="105"/>
      <c r="IO15" s="105"/>
      <c r="IP15" s="105"/>
      <c r="IQ15" s="105"/>
      <c r="IR15" s="105"/>
      <c r="IS15" s="105"/>
      <c r="IT15" s="105"/>
      <c r="IU15" s="105"/>
      <c r="IV15" s="105"/>
    </row>
    <row r="16" spans="1:256" x14ac:dyDescent="0.25">
      <c r="A16" s="105" t="s">
        <v>371</v>
      </c>
      <c r="B16" s="321" t="s">
        <v>923</v>
      </c>
      <c r="C16" s="321" t="s">
        <v>923</v>
      </c>
      <c r="D16" s="105"/>
      <c r="E16" s="105"/>
      <c r="F16" s="105"/>
    </row>
    <row r="17" spans="1:6" x14ac:dyDescent="0.25">
      <c r="A17" s="105" t="s">
        <v>374</v>
      </c>
      <c r="B17" s="321" t="s">
        <v>923</v>
      </c>
      <c r="C17" s="321" t="s">
        <v>923</v>
      </c>
      <c r="D17" s="105"/>
      <c r="E17" s="105"/>
      <c r="F17" s="105"/>
    </row>
    <row r="18" spans="1:6" ht="15.75" thickBot="1" x14ac:dyDescent="0.3">
      <c r="A18" s="35" t="s">
        <v>2</v>
      </c>
      <c r="B18" s="37">
        <f>SUM($B$9:B17)</f>
        <v>0</v>
      </c>
      <c r="C18" s="37">
        <f>SUM($C$9:C17)</f>
        <v>0</v>
      </c>
      <c r="D18" s="105"/>
      <c r="E18" s="105"/>
      <c r="F18" s="105"/>
    </row>
    <row r="19" spans="1:6" ht="15.75" thickTop="1" x14ac:dyDescent="0.25">
      <c r="A19" s="105"/>
      <c r="B19" s="105"/>
      <c r="C19" s="105"/>
      <c r="D19" s="105"/>
      <c r="E19" s="105"/>
      <c r="F19" s="105"/>
    </row>
    <row r="20" spans="1:6" x14ac:dyDescent="0.25">
      <c r="A20" s="105"/>
      <c r="B20" s="46"/>
      <c r="C20" s="105"/>
      <c r="D20" s="105"/>
      <c r="E20" s="105"/>
      <c r="F20" s="105"/>
    </row>
    <row r="21" spans="1:6" x14ac:dyDescent="0.25">
      <c r="A21" s="105"/>
      <c r="B21" s="105"/>
      <c r="C21" s="105"/>
      <c r="D21" s="105"/>
      <c r="E21" s="105"/>
      <c r="F21" s="105"/>
    </row>
    <row r="22" spans="1:6" x14ac:dyDescent="0.25">
      <c r="A22" s="105"/>
      <c r="B22" s="105"/>
      <c r="C22" s="105"/>
      <c r="D22" s="105"/>
      <c r="E22" s="105"/>
      <c r="F22" s="105"/>
    </row>
    <row r="23" spans="1:6" x14ac:dyDescent="0.25">
      <c r="A23" s="105"/>
      <c r="B23" s="105"/>
      <c r="C23" s="105"/>
      <c r="D23" s="105"/>
      <c r="E23" s="105"/>
      <c r="F23" s="105"/>
    </row>
    <row r="24" spans="1:6" x14ac:dyDescent="0.25">
      <c r="A24" s="105"/>
      <c r="B24" s="105"/>
      <c r="C24" s="105"/>
      <c r="D24" s="105"/>
      <c r="E24" s="105"/>
      <c r="F24" s="105"/>
    </row>
    <row r="25" spans="1:6" x14ac:dyDescent="0.25">
      <c r="A25" s="105"/>
      <c r="B25" s="105"/>
      <c r="C25" s="105"/>
      <c r="D25" s="105"/>
      <c r="E25" s="105"/>
      <c r="F25" s="105"/>
    </row>
    <row r="26" spans="1:6" x14ac:dyDescent="0.25">
      <c r="A26" s="105"/>
      <c r="B26" s="105"/>
      <c r="C26" s="105"/>
      <c r="D26" s="105"/>
      <c r="E26" s="105"/>
      <c r="F26" s="105"/>
    </row>
    <row r="27" spans="1:6" x14ac:dyDescent="0.25">
      <c r="A27" s="105"/>
      <c r="B27" s="105"/>
      <c r="C27" s="105"/>
      <c r="D27" s="105"/>
      <c r="E27" s="105"/>
      <c r="F27" s="105"/>
    </row>
    <row r="28" spans="1:6" x14ac:dyDescent="0.25">
      <c r="A28" s="105"/>
      <c r="B28" s="105"/>
      <c r="C28" s="105"/>
      <c r="D28" s="105"/>
      <c r="E28" s="105"/>
      <c r="F28" s="105"/>
    </row>
    <row r="29" spans="1:6" x14ac:dyDescent="0.25">
      <c r="A29" s="105"/>
      <c r="B29" s="105"/>
      <c r="C29" s="105"/>
      <c r="D29" s="105"/>
      <c r="E29" s="105"/>
      <c r="F29" s="105"/>
    </row>
    <row r="30" spans="1:6" x14ac:dyDescent="0.25">
      <c r="A30" s="105"/>
      <c r="B30" s="105"/>
      <c r="C30" s="105"/>
      <c r="D30" s="105"/>
      <c r="E30" s="105"/>
      <c r="F30" s="105"/>
    </row>
    <row r="31" spans="1:6" x14ac:dyDescent="0.25">
      <c r="A31" s="105"/>
      <c r="B31" s="105"/>
      <c r="C31" s="105"/>
      <c r="D31" s="105"/>
      <c r="E31" s="105"/>
      <c r="F31" s="105"/>
    </row>
    <row r="32" spans="1:6" x14ac:dyDescent="0.25">
      <c r="A32" s="105"/>
      <c r="B32" s="105"/>
      <c r="C32" s="105"/>
      <c r="D32" s="105"/>
      <c r="E32" s="105"/>
      <c r="F32" s="105"/>
    </row>
    <row r="33" spans="1:6" x14ac:dyDescent="0.25">
      <c r="A33" s="105"/>
      <c r="B33" s="105"/>
      <c r="C33" s="105"/>
      <c r="D33" s="105"/>
      <c r="E33" s="105"/>
      <c r="F33" s="105"/>
    </row>
    <row r="34" spans="1:6" x14ac:dyDescent="0.25">
      <c r="A34" s="105"/>
      <c r="B34" s="105"/>
      <c r="C34" s="105"/>
      <c r="D34" s="105"/>
      <c r="E34" s="105"/>
      <c r="F34" s="105"/>
    </row>
    <row r="35" spans="1:6" x14ac:dyDescent="0.25">
      <c r="A35" s="105"/>
      <c r="B35" s="105"/>
      <c r="C35" s="105"/>
      <c r="D35" s="105"/>
      <c r="E35" s="105"/>
      <c r="F35" s="105"/>
    </row>
    <row r="36" spans="1:6" x14ac:dyDescent="0.25">
      <c r="A36" s="105"/>
      <c r="B36" s="105"/>
      <c r="C36" s="105"/>
      <c r="D36" s="105"/>
      <c r="E36" s="105"/>
      <c r="F36" s="105"/>
    </row>
    <row r="37" spans="1:6" x14ac:dyDescent="0.25">
      <c r="A37" s="105"/>
      <c r="B37" s="105"/>
      <c r="C37" s="105"/>
      <c r="D37" s="105"/>
      <c r="E37" s="105"/>
      <c r="F37" s="105"/>
    </row>
    <row r="38" spans="1:6" x14ac:dyDescent="0.25">
      <c r="A38" s="105"/>
      <c r="B38" s="105"/>
      <c r="C38" s="105"/>
      <c r="D38" s="105"/>
      <c r="E38" s="105"/>
      <c r="F38" s="105"/>
    </row>
    <row r="39" spans="1:6" x14ac:dyDescent="0.25">
      <c r="A39" s="105"/>
      <c r="B39" s="105"/>
      <c r="C39" s="105"/>
      <c r="D39" s="105"/>
      <c r="E39" s="105"/>
      <c r="F39" s="105"/>
    </row>
    <row r="40" spans="1:6" x14ac:dyDescent="0.25">
      <c r="A40" s="105"/>
      <c r="B40" s="105"/>
      <c r="C40" s="105"/>
      <c r="D40" s="105"/>
      <c r="E40" s="105"/>
      <c r="F40" s="105"/>
    </row>
    <row r="41" spans="1:6" x14ac:dyDescent="0.25">
      <c r="A41" s="105"/>
      <c r="B41" s="105"/>
      <c r="C41" s="105"/>
      <c r="D41" s="105"/>
      <c r="E41" s="105"/>
      <c r="F41" s="105"/>
    </row>
    <row r="42" spans="1:6" x14ac:dyDescent="0.25">
      <c r="A42" s="105"/>
      <c r="B42" s="105"/>
      <c r="C42" s="105"/>
      <c r="D42" s="105"/>
      <c r="E42" s="105"/>
      <c r="F42" s="105"/>
    </row>
    <row r="43" spans="1:6" x14ac:dyDescent="0.25">
      <c r="A43" s="105"/>
      <c r="B43" s="105"/>
      <c r="C43" s="105"/>
      <c r="D43" s="105"/>
      <c r="E43" s="105"/>
      <c r="F43" s="105"/>
    </row>
    <row r="44" spans="1:6" x14ac:dyDescent="0.25">
      <c r="A44" s="105"/>
      <c r="B44" s="105"/>
      <c r="C44" s="105"/>
      <c r="D44" s="105"/>
      <c r="E44" s="105"/>
      <c r="F44" s="105"/>
    </row>
    <row r="45" spans="1:6" x14ac:dyDescent="0.25">
      <c r="A45" s="105"/>
      <c r="B45" s="105"/>
      <c r="C45" s="105"/>
      <c r="D45" s="105"/>
      <c r="E45" s="105"/>
      <c r="F45" s="105"/>
    </row>
    <row r="46" spans="1:6" x14ac:dyDescent="0.25">
      <c r="A46" s="105"/>
      <c r="B46" s="105"/>
      <c r="C46" s="105"/>
      <c r="D46" s="105"/>
      <c r="E46" s="105"/>
      <c r="F46" s="105"/>
    </row>
    <row r="47" spans="1:6" x14ac:dyDescent="0.25">
      <c r="A47" s="105"/>
      <c r="B47" s="105"/>
      <c r="C47" s="105"/>
      <c r="D47" s="105"/>
      <c r="E47" s="105"/>
      <c r="F47" s="105"/>
    </row>
    <row r="48" spans="1:6" x14ac:dyDescent="0.25">
      <c r="A48" s="105"/>
      <c r="B48" s="105"/>
      <c r="C48" s="105"/>
      <c r="D48" s="105"/>
      <c r="E48" s="105"/>
      <c r="F48" s="105"/>
    </row>
    <row r="49" spans="1:6" x14ac:dyDescent="0.25">
      <c r="A49" s="105"/>
      <c r="B49" s="105"/>
      <c r="C49" s="105"/>
      <c r="D49" s="105"/>
      <c r="E49" s="105"/>
      <c r="F49" s="105"/>
    </row>
    <row r="50" spans="1:6" x14ac:dyDescent="0.25">
      <c r="A50" s="105"/>
      <c r="B50" s="105"/>
      <c r="C50" s="105"/>
      <c r="D50" s="105"/>
      <c r="E50" s="105"/>
      <c r="F50" s="105"/>
    </row>
    <row r="51" spans="1:6" x14ac:dyDescent="0.25">
      <c r="A51" s="105"/>
      <c r="B51" s="105"/>
      <c r="C51" s="105"/>
      <c r="D51" s="105"/>
      <c r="E51" s="105"/>
      <c r="F51" s="105"/>
    </row>
    <row r="52" spans="1:6" x14ac:dyDescent="0.25">
      <c r="A52" s="105"/>
      <c r="B52" s="105"/>
      <c r="C52" s="105"/>
      <c r="D52" s="105"/>
      <c r="E52" s="105"/>
      <c r="F52" s="105"/>
    </row>
    <row r="53" spans="1:6" x14ac:dyDescent="0.25">
      <c r="A53" s="105"/>
      <c r="B53" s="105"/>
      <c r="C53" s="105"/>
      <c r="D53" s="105"/>
      <c r="E53" s="105"/>
      <c r="F53" s="105"/>
    </row>
    <row r="54" spans="1:6" x14ac:dyDescent="0.25">
      <c r="A54" s="105"/>
      <c r="B54" s="105"/>
      <c r="C54" s="105"/>
      <c r="D54" s="105"/>
      <c r="E54" s="105"/>
      <c r="F54" s="105"/>
    </row>
    <row r="55" spans="1:6" x14ac:dyDescent="0.25">
      <c r="A55" s="105"/>
      <c r="B55" s="105"/>
      <c r="C55" s="105"/>
      <c r="D55" s="105"/>
      <c r="E55" s="105"/>
      <c r="F55" s="105"/>
    </row>
    <row r="56" spans="1:6" x14ac:dyDescent="0.25">
      <c r="A56" s="105"/>
      <c r="B56" s="105"/>
      <c r="C56" s="105"/>
      <c r="D56" s="105"/>
      <c r="E56" s="105"/>
      <c r="F56" s="105"/>
    </row>
    <row r="57" spans="1:6" x14ac:dyDescent="0.25">
      <c r="A57" s="105"/>
      <c r="B57" s="105"/>
      <c r="C57" s="105"/>
      <c r="D57" s="105"/>
      <c r="E57" s="105"/>
      <c r="F57" s="105"/>
    </row>
    <row r="58" spans="1:6" x14ac:dyDescent="0.25">
      <c r="A58" s="105"/>
      <c r="B58" s="105"/>
      <c r="C58" s="105"/>
      <c r="D58" s="105"/>
      <c r="E58" s="105"/>
      <c r="F58" s="105"/>
    </row>
    <row r="59" spans="1:6" x14ac:dyDescent="0.25">
      <c r="A59" s="105"/>
      <c r="B59" s="105"/>
      <c r="C59" s="105"/>
      <c r="D59" s="105"/>
      <c r="E59" s="105"/>
      <c r="F59" s="105"/>
    </row>
    <row r="60" spans="1:6" x14ac:dyDescent="0.25">
      <c r="A60" s="105"/>
      <c r="B60" s="105"/>
      <c r="C60" s="105"/>
      <c r="D60" s="105"/>
      <c r="E60" s="105"/>
      <c r="F60" s="105"/>
    </row>
    <row r="61" spans="1:6" x14ac:dyDescent="0.25">
      <c r="A61" s="105"/>
      <c r="B61" s="105"/>
      <c r="C61" s="105"/>
      <c r="D61" s="105"/>
      <c r="E61" s="105"/>
      <c r="F61" s="105"/>
    </row>
    <row r="62" spans="1:6" x14ac:dyDescent="0.25">
      <c r="A62" s="105"/>
      <c r="B62" s="105"/>
      <c r="C62" s="105"/>
      <c r="D62" s="105"/>
      <c r="E62" s="105"/>
      <c r="F62" s="105"/>
    </row>
    <row r="63" spans="1:6" x14ac:dyDescent="0.25">
      <c r="A63" s="105"/>
      <c r="B63" s="105"/>
      <c r="C63" s="105"/>
      <c r="D63" s="105"/>
      <c r="E63" s="105"/>
      <c r="F63" s="105"/>
    </row>
    <row r="64" spans="1:6" x14ac:dyDescent="0.25">
      <c r="A64" s="105"/>
      <c r="B64" s="105"/>
      <c r="C64" s="105"/>
      <c r="D64" s="105"/>
      <c r="E64" s="105"/>
      <c r="F64" s="105"/>
    </row>
    <row r="65" spans="1:6" x14ac:dyDescent="0.25">
      <c r="A65" s="105"/>
      <c r="B65" s="105"/>
      <c r="C65" s="105"/>
      <c r="D65" s="105"/>
      <c r="E65" s="105"/>
      <c r="F65" s="105"/>
    </row>
    <row r="66" spans="1:6" x14ac:dyDescent="0.25">
      <c r="A66" s="105"/>
      <c r="B66" s="105"/>
      <c r="C66" s="105"/>
      <c r="D66" s="105"/>
      <c r="E66" s="105"/>
      <c r="F66" s="105"/>
    </row>
    <row r="67" spans="1:6" x14ac:dyDescent="0.25">
      <c r="A67" s="105"/>
      <c r="B67" s="105"/>
      <c r="C67" s="105"/>
      <c r="D67" s="105"/>
      <c r="E67" s="105"/>
      <c r="F67" s="105"/>
    </row>
    <row r="68" spans="1:6" x14ac:dyDescent="0.25">
      <c r="A68" s="105"/>
      <c r="B68" s="105"/>
      <c r="C68" s="105"/>
      <c r="D68" s="105"/>
      <c r="E68" s="105"/>
      <c r="F68" s="105"/>
    </row>
    <row r="69" spans="1:6" x14ac:dyDescent="0.25">
      <c r="A69" s="105"/>
      <c r="B69" s="105"/>
      <c r="C69" s="105"/>
      <c r="D69" s="105"/>
      <c r="E69" s="105"/>
      <c r="F69" s="105"/>
    </row>
    <row r="70" spans="1:6" x14ac:dyDescent="0.25">
      <c r="A70" s="105"/>
      <c r="B70" s="105"/>
      <c r="C70" s="105"/>
      <c r="D70" s="105"/>
      <c r="E70" s="105"/>
      <c r="F70" s="105"/>
    </row>
  </sheetData>
  <mergeCells count="2">
    <mergeCell ref="A4:C4"/>
    <mergeCell ref="B7:C7"/>
  </mergeCells>
  <hyperlinks>
    <hyperlink ref="D1" location="BG!A1" display="BG"/>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H60"/>
  <sheetViews>
    <sheetView showGridLines="0" topLeftCell="C4" zoomScaleNormal="100" workbookViewId="0">
      <selection activeCell="B23" sqref="B23"/>
    </sheetView>
  </sheetViews>
  <sheetFormatPr baseColWidth="10" defaultRowHeight="12.75" x14ac:dyDescent="0.2"/>
  <cols>
    <col min="1" max="1" width="40.28515625" style="6" customWidth="1"/>
    <col min="2" max="2" width="27.7109375" style="6" customWidth="1"/>
    <col min="3" max="3" width="25.42578125" style="13" customWidth="1"/>
    <col min="4" max="4" width="19.5703125" style="13" customWidth="1"/>
    <col min="5" max="5" width="4.85546875" style="6" customWidth="1"/>
    <col min="6" max="6" width="61.5703125" style="6" customWidth="1"/>
    <col min="7" max="7" width="15.85546875" style="13" bestFit="1" customWidth="1"/>
    <col min="8" max="8" width="27.85546875" style="6" bestFit="1" customWidth="1"/>
    <col min="9" max="16384" width="11.42578125" style="6"/>
  </cols>
  <sheetData>
    <row r="1" spans="1:8" ht="15" x14ac:dyDescent="0.25">
      <c r="A1" s="8" t="str">
        <f>Indice!C1</f>
        <v>RIEDER &amp; CIA. S.A.C.I.</v>
      </c>
      <c r="F1" s="124" t="s">
        <v>115</v>
      </c>
    </row>
    <row r="2" spans="1:8" ht="15" x14ac:dyDescent="0.25">
      <c r="A2" s="170"/>
      <c r="B2" s="170"/>
      <c r="F2" s="124"/>
    </row>
    <row r="3" spans="1:8" ht="15" x14ac:dyDescent="0.25">
      <c r="A3" s="276"/>
      <c r="B3" s="170"/>
      <c r="F3" s="124"/>
    </row>
    <row r="4" spans="1:8" x14ac:dyDescent="0.2">
      <c r="C4" s="295"/>
    </row>
    <row r="5" spans="1:8" x14ac:dyDescent="0.2">
      <c r="A5" s="234" t="s">
        <v>237</v>
      </c>
      <c r="B5" s="234"/>
      <c r="C5" s="296"/>
      <c r="D5" s="296"/>
      <c r="E5" s="257"/>
    </row>
    <row r="6" spans="1:8" x14ac:dyDescent="0.2">
      <c r="A6" s="2" t="s">
        <v>810</v>
      </c>
      <c r="B6" s="2"/>
      <c r="E6" s="99"/>
    </row>
    <row r="7" spans="1:8" x14ac:dyDescent="0.2">
      <c r="A7" s="104"/>
      <c r="B7" s="104"/>
      <c r="C7" s="958" t="s">
        <v>193</v>
      </c>
      <c r="D7" s="959"/>
      <c r="E7" s="99"/>
    </row>
    <row r="8" spans="1:8" x14ac:dyDescent="0.2">
      <c r="A8" s="11"/>
      <c r="B8" s="11"/>
      <c r="C8" s="417">
        <f>IFERROR(IF(Indice!B6="","2XX2",YEAR(Indice!B6)),"2XX2")</f>
        <v>2023</v>
      </c>
      <c r="D8" s="417">
        <f>IFERROR(YEAR(Indice!B6-365),"2XX1")</f>
        <v>2022</v>
      </c>
      <c r="E8" s="99"/>
      <c r="F8" s="551" t="s">
        <v>802</v>
      </c>
      <c r="G8" s="552">
        <v>2023</v>
      </c>
      <c r="H8" s="553"/>
    </row>
    <row r="9" spans="1:8" x14ac:dyDescent="0.2">
      <c r="A9" s="171" t="s">
        <v>243</v>
      </c>
      <c r="B9" s="171" t="s">
        <v>375</v>
      </c>
      <c r="C9" s="468">
        <v>73679662794</v>
      </c>
      <c r="D9" s="468">
        <v>102424192450</v>
      </c>
      <c r="E9" s="99"/>
      <c r="F9" s="554" t="s">
        <v>238</v>
      </c>
      <c r="G9" s="555" t="s">
        <v>805</v>
      </c>
      <c r="H9" s="556" t="s">
        <v>809</v>
      </c>
    </row>
    <row r="10" spans="1:8" x14ac:dyDescent="0.2">
      <c r="A10" s="171" t="s">
        <v>243</v>
      </c>
      <c r="B10" s="171" t="s">
        <v>376</v>
      </c>
      <c r="C10" s="468">
        <v>61881863456</v>
      </c>
      <c r="D10" s="468">
        <v>62428338027.719994</v>
      </c>
      <c r="E10" s="99"/>
      <c r="F10" s="557" t="s">
        <v>6</v>
      </c>
      <c r="G10" s="558">
        <v>201183015367.23944</v>
      </c>
      <c r="H10" s="559"/>
    </row>
    <row r="11" spans="1:8" x14ac:dyDescent="0.2">
      <c r="A11" s="171" t="s">
        <v>243</v>
      </c>
      <c r="B11" s="171" t="s">
        <v>377</v>
      </c>
      <c r="C11" s="468"/>
      <c r="D11" s="468"/>
      <c r="E11" s="99"/>
      <c r="F11" s="560" t="s">
        <v>10</v>
      </c>
      <c r="G11" s="561">
        <v>56260586927.886154</v>
      </c>
      <c r="H11" s="562"/>
    </row>
    <row r="12" spans="1:8" x14ac:dyDescent="0.2">
      <c r="A12" s="171" t="s">
        <v>244</v>
      </c>
      <c r="B12" s="171" t="s">
        <v>375</v>
      </c>
      <c r="C12" s="468"/>
      <c r="D12" s="468"/>
      <c r="E12" s="99"/>
      <c r="F12" s="563" t="s">
        <v>93</v>
      </c>
      <c r="G12" s="561"/>
      <c r="H12" s="562"/>
    </row>
    <row r="13" spans="1:8" x14ac:dyDescent="0.2">
      <c r="A13" s="171" t="s">
        <v>244</v>
      </c>
      <c r="B13" s="171" t="s">
        <v>376</v>
      </c>
      <c r="C13" s="468"/>
      <c r="D13" s="468"/>
      <c r="E13" s="99"/>
      <c r="F13" s="564" t="s">
        <v>7</v>
      </c>
      <c r="G13" s="561">
        <v>1609799468.7294278</v>
      </c>
      <c r="H13" s="562"/>
    </row>
    <row r="14" spans="1:8" x14ac:dyDescent="0.2">
      <c r="A14" s="171" t="s">
        <v>244</v>
      </c>
      <c r="B14" s="171" t="s">
        <v>377</v>
      </c>
      <c r="C14" s="468"/>
      <c r="D14" s="468"/>
      <c r="E14" s="99"/>
      <c r="F14" s="564" t="s">
        <v>1130</v>
      </c>
      <c r="G14" s="565">
        <v>5351140014.6527214</v>
      </c>
      <c r="H14" s="566"/>
    </row>
    <row r="15" spans="1:8" x14ac:dyDescent="0.2">
      <c r="A15" s="171" t="s">
        <v>378</v>
      </c>
      <c r="B15" s="171" t="s">
        <v>375</v>
      </c>
      <c r="C15" s="468"/>
      <c r="D15" s="468"/>
      <c r="E15" s="99"/>
      <c r="F15" s="564" t="s">
        <v>8</v>
      </c>
      <c r="G15" s="561">
        <v>2532683166.3338008</v>
      </c>
      <c r="H15" s="566"/>
    </row>
    <row r="16" spans="1:8" x14ac:dyDescent="0.2">
      <c r="A16" s="171" t="s">
        <v>378</v>
      </c>
      <c r="B16" s="171" t="s">
        <v>376</v>
      </c>
      <c r="C16" s="468"/>
      <c r="D16" s="468"/>
      <c r="E16" s="99"/>
      <c r="F16" s="564" t="s">
        <v>9</v>
      </c>
      <c r="G16" s="561">
        <v>46766964278.170204</v>
      </c>
    </row>
    <row r="17" spans="1:8" x14ac:dyDescent="0.2">
      <c r="A17" s="171" t="s">
        <v>378</v>
      </c>
      <c r="B17" s="171" t="s">
        <v>377</v>
      </c>
      <c r="C17" s="468"/>
      <c r="D17" s="468"/>
      <c r="E17" s="99"/>
      <c r="F17" s="557"/>
      <c r="G17" s="567"/>
      <c r="H17" s="568"/>
    </row>
    <row r="18" spans="1:8" x14ac:dyDescent="0.2">
      <c r="A18" s="171" t="s">
        <v>240</v>
      </c>
      <c r="B18" s="171" t="s">
        <v>375</v>
      </c>
      <c r="C18" s="468"/>
      <c r="D18" s="468"/>
      <c r="E18" s="99"/>
      <c r="F18" s="569" t="s">
        <v>803</v>
      </c>
      <c r="G18" s="561">
        <f>G10+G11</f>
        <v>257443602295.12561</v>
      </c>
      <c r="H18" s="570"/>
    </row>
    <row r="19" spans="1:8" x14ac:dyDescent="0.2">
      <c r="A19" s="171" t="s">
        <v>240</v>
      </c>
      <c r="B19" s="171" t="s">
        <v>376</v>
      </c>
      <c r="C19" s="468"/>
      <c r="D19" s="468"/>
      <c r="E19" s="99"/>
      <c r="F19" s="557"/>
      <c r="G19" s="567"/>
      <c r="H19" s="568"/>
    </row>
    <row r="20" spans="1:8" x14ac:dyDescent="0.2">
      <c r="A20" s="171" t="s">
        <v>240</v>
      </c>
      <c r="B20" s="171" t="s">
        <v>377</v>
      </c>
      <c r="C20" s="468"/>
      <c r="D20" s="468"/>
      <c r="E20" s="99"/>
      <c r="F20" s="571" t="s">
        <v>804</v>
      </c>
      <c r="G20" s="572">
        <v>-4516335427</v>
      </c>
      <c r="H20" s="562">
        <f>-G20/G11</f>
        <v>8.0275298812452142E-2</v>
      </c>
    </row>
    <row r="21" spans="1:8" x14ac:dyDescent="0.2">
      <c r="A21" s="171" t="s">
        <v>242</v>
      </c>
      <c r="B21" s="171" t="s">
        <v>375</v>
      </c>
      <c r="C21" s="468"/>
      <c r="D21" s="468"/>
      <c r="E21" s="99"/>
      <c r="F21" s="573"/>
      <c r="G21" s="574"/>
      <c r="H21" s="575"/>
    </row>
    <row r="22" spans="1:8" x14ac:dyDescent="0.2">
      <c r="A22" s="171" t="s">
        <v>242</v>
      </c>
      <c r="B22" s="171" t="s">
        <v>376</v>
      </c>
      <c r="C22" s="468"/>
      <c r="D22" s="468"/>
      <c r="E22" s="99"/>
      <c r="F22" s="576" t="s">
        <v>806</v>
      </c>
      <c r="G22" s="577">
        <f>G18+G20</f>
        <v>252927266868.12561</v>
      </c>
      <c r="H22" s="578"/>
    </row>
    <row r="23" spans="1:8" ht="15" customHeight="1" x14ac:dyDescent="0.2">
      <c r="A23" s="171" t="s">
        <v>379</v>
      </c>
      <c r="B23" s="171" t="s">
        <v>375</v>
      </c>
      <c r="C23" s="468"/>
      <c r="D23" s="468"/>
      <c r="E23" s="99"/>
      <c r="F23" s="557"/>
      <c r="G23" s="579"/>
      <c r="H23" s="47"/>
    </row>
    <row r="24" spans="1:8" x14ac:dyDescent="0.2">
      <c r="A24" s="171" t="s">
        <v>379</v>
      </c>
      <c r="B24" s="171" t="s">
        <v>376</v>
      </c>
      <c r="C24" s="468"/>
      <c r="D24" s="468"/>
      <c r="E24" s="99"/>
      <c r="F24" s="580" t="s">
        <v>11</v>
      </c>
      <c r="G24" s="581"/>
      <c r="H24" s="582"/>
    </row>
    <row r="25" spans="1:8" x14ac:dyDescent="0.2">
      <c r="A25" s="171" t="s">
        <v>379</v>
      </c>
      <c r="B25" s="171" t="s">
        <v>377</v>
      </c>
      <c r="C25" s="468"/>
      <c r="D25" s="468"/>
      <c r="E25" s="99"/>
      <c r="F25" s="583" t="s">
        <v>12</v>
      </c>
      <c r="G25" s="584" t="s">
        <v>807</v>
      </c>
      <c r="H25" s="585" t="s">
        <v>808</v>
      </c>
    </row>
    <row r="26" spans="1:8" x14ac:dyDescent="0.2">
      <c r="A26" s="171" t="s">
        <v>380</v>
      </c>
      <c r="B26" s="171"/>
      <c r="C26" s="468">
        <v>-4516335427</v>
      </c>
      <c r="D26" s="468">
        <v>-2142877887</v>
      </c>
      <c r="E26" s="99"/>
      <c r="F26" s="557" t="s">
        <v>7</v>
      </c>
      <c r="G26" s="584">
        <v>1</v>
      </c>
      <c r="H26" s="585">
        <v>60</v>
      </c>
    </row>
    <row r="27" spans="1:8" x14ac:dyDescent="0.2">
      <c r="A27" s="171" t="s">
        <v>2</v>
      </c>
      <c r="B27" s="171"/>
      <c r="C27" s="468">
        <f>+SUM($C$9:C26)</f>
        <v>131045190823</v>
      </c>
      <c r="D27" s="468">
        <f>+SUM($D$9:D26)</f>
        <v>162709652590.72</v>
      </c>
      <c r="E27" s="99"/>
      <c r="F27" s="557" t="s">
        <v>8</v>
      </c>
      <c r="G27" s="584">
        <v>61</v>
      </c>
      <c r="H27" s="585">
        <v>180</v>
      </c>
    </row>
    <row r="28" spans="1:8" x14ac:dyDescent="0.2">
      <c r="A28" s="2"/>
      <c r="B28" s="2"/>
      <c r="E28" s="99"/>
      <c r="F28" s="557" t="s">
        <v>9</v>
      </c>
      <c r="G28" s="584">
        <v>181</v>
      </c>
      <c r="H28" s="585" t="s">
        <v>1173</v>
      </c>
    </row>
    <row r="29" spans="1:8" x14ac:dyDescent="0.2">
      <c r="A29" s="104"/>
      <c r="B29" s="104"/>
      <c r="E29" s="99"/>
    </row>
    <row r="30" spans="1:8" x14ac:dyDescent="0.2">
      <c r="A30" s="2" t="s">
        <v>811</v>
      </c>
      <c r="B30" s="2"/>
      <c r="E30" s="99"/>
      <c r="F30" s="11"/>
      <c r="G30" s="539"/>
      <c r="H30" s="11"/>
    </row>
    <row r="31" spans="1:8" x14ac:dyDescent="0.2">
      <c r="A31" s="104"/>
      <c r="B31" s="104"/>
      <c r="C31" s="958" t="s">
        <v>193</v>
      </c>
      <c r="D31" s="959"/>
      <c r="E31" s="99"/>
      <c r="F31" s="11"/>
      <c r="G31" s="539"/>
      <c r="H31" s="11"/>
    </row>
    <row r="32" spans="1:8" x14ac:dyDescent="0.2">
      <c r="A32" s="11"/>
      <c r="B32" s="11"/>
      <c r="C32" s="297">
        <f>IFERROR(IF(Indice!B6="","2XX2",YEAR(Indice!B6)),"2XX2")</f>
        <v>2023</v>
      </c>
      <c r="D32" s="297">
        <f>IFERROR(YEAR(Indice!B6-365),"2XX1")</f>
        <v>2022</v>
      </c>
      <c r="E32" s="99"/>
      <c r="F32" s="11"/>
      <c r="G32" s="540"/>
      <c r="H32" s="541"/>
    </row>
    <row r="33" spans="1:8" x14ac:dyDescent="0.2">
      <c r="A33" s="171" t="s">
        <v>243</v>
      </c>
      <c r="B33" s="171" t="s">
        <v>375</v>
      </c>
      <c r="C33" s="468">
        <v>25690902317</v>
      </c>
      <c r="D33" s="468">
        <v>20235590622</v>
      </c>
      <c r="F33" s="11"/>
      <c r="G33" s="540"/>
      <c r="H33" s="541"/>
    </row>
    <row r="34" spans="1:8" ht="15" customHeight="1" x14ac:dyDescent="0.2">
      <c r="A34" s="171" t="s">
        <v>243</v>
      </c>
      <c r="B34" s="171" t="s">
        <v>376</v>
      </c>
      <c r="C34" s="468">
        <v>10396411136</v>
      </c>
      <c r="D34" s="468">
        <v>13693994109.09</v>
      </c>
      <c r="F34" s="542"/>
      <c r="G34" s="540"/>
      <c r="H34" s="541"/>
    </row>
    <row r="35" spans="1:8" x14ac:dyDescent="0.2">
      <c r="A35" s="171" t="s">
        <v>243</v>
      </c>
      <c r="B35" s="171" t="s">
        <v>377</v>
      </c>
      <c r="C35" s="468"/>
      <c r="D35" s="468"/>
      <c r="F35" s="11"/>
      <c r="G35" s="540"/>
      <c r="H35" s="541"/>
    </row>
    <row r="36" spans="1:8" x14ac:dyDescent="0.2">
      <c r="A36" s="171" t="s">
        <v>244</v>
      </c>
      <c r="B36" s="171" t="s">
        <v>375</v>
      </c>
      <c r="C36" s="468"/>
      <c r="D36" s="468"/>
      <c r="F36" s="11"/>
      <c r="G36" s="540"/>
      <c r="H36" s="541"/>
    </row>
    <row r="37" spans="1:8" x14ac:dyDescent="0.2">
      <c r="A37" s="171" t="s">
        <v>244</v>
      </c>
      <c r="B37" s="171" t="s">
        <v>376</v>
      </c>
      <c r="C37" s="468"/>
      <c r="D37" s="468"/>
      <c r="F37" s="11"/>
      <c r="G37" s="540"/>
      <c r="H37" s="541"/>
    </row>
    <row r="38" spans="1:8" x14ac:dyDescent="0.2">
      <c r="A38" s="171" t="s">
        <v>244</v>
      </c>
      <c r="B38" s="171" t="s">
        <v>377</v>
      </c>
      <c r="C38" s="468"/>
      <c r="D38" s="468"/>
      <c r="F38" s="11"/>
      <c r="G38" s="540"/>
      <c r="H38" s="541"/>
    </row>
    <row r="39" spans="1:8" x14ac:dyDescent="0.2">
      <c r="A39" s="171" t="s">
        <v>378</v>
      </c>
      <c r="B39" s="171" t="s">
        <v>375</v>
      </c>
      <c r="C39" s="468"/>
      <c r="D39" s="468"/>
      <c r="F39" s="11"/>
      <c r="G39" s="540"/>
      <c r="H39" s="543"/>
    </row>
    <row r="40" spans="1:8" x14ac:dyDescent="0.2">
      <c r="A40" s="171" t="s">
        <v>378</v>
      </c>
      <c r="B40" s="171" t="s">
        <v>376</v>
      </c>
      <c r="C40" s="468">
        <v>85794762592</v>
      </c>
      <c r="D40" s="468">
        <v>91709917325.490005</v>
      </c>
      <c r="F40" s="544"/>
      <c r="G40" s="540"/>
      <c r="H40" s="543"/>
    </row>
    <row r="41" spans="1:8" x14ac:dyDescent="0.2">
      <c r="A41" s="171" t="s">
        <v>378</v>
      </c>
      <c r="B41" s="171" t="s">
        <v>377</v>
      </c>
      <c r="C41" s="468"/>
      <c r="D41" s="468"/>
      <c r="F41" s="11"/>
      <c r="G41" s="540"/>
      <c r="H41" s="543"/>
    </row>
    <row r="42" spans="1:8" x14ac:dyDescent="0.2">
      <c r="A42" s="171" t="s">
        <v>240</v>
      </c>
      <c r="B42" s="171" t="s">
        <v>375</v>
      </c>
      <c r="C42" s="468"/>
      <c r="D42" s="468"/>
      <c r="F42" s="545"/>
      <c r="G42" s="546"/>
      <c r="H42" s="547"/>
    </row>
    <row r="43" spans="1:8" x14ac:dyDescent="0.2">
      <c r="A43" s="171" t="s">
        <v>240</v>
      </c>
      <c r="B43" s="171" t="s">
        <v>376</v>
      </c>
      <c r="C43" s="468"/>
      <c r="D43" s="468"/>
      <c r="F43" s="11"/>
      <c r="G43" s="11"/>
      <c r="H43" s="11"/>
    </row>
    <row r="44" spans="1:8" x14ac:dyDescent="0.2">
      <c r="A44" s="171" t="s">
        <v>240</v>
      </c>
      <c r="B44" s="171" t="s">
        <v>377</v>
      </c>
      <c r="C44" s="468"/>
      <c r="D44" s="468"/>
      <c r="F44" s="548"/>
      <c r="G44" s="549"/>
      <c r="H44" s="543"/>
    </row>
    <row r="45" spans="1:8" x14ac:dyDescent="0.2">
      <c r="A45" s="171" t="s">
        <v>241</v>
      </c>
      <c r="B45" s="171" t="s">
        <v>375</v>
      </c>
      <c r="C45" s="468"/>
      <c r="D45" s="468"/>
      <c r="F45" s="11"/>
      <c r="G45" s="539"/>
      <c r="H45" s="11"/>
    </row>
    <row r="46" spans="1:8" x14ac:dyDescent="0.2">
      <c r="A46" s="171" t="s">
        <v>241</v>
      </c>
      <c r="B46" s="171" t="s">
        <v>376</v>
      </c>
      <c r="C46" s="468"/>
      <c r="D46" s="468"/>
    </row>
    <row r="47" spans="1:8" x14ac:dyDescent="0.2">
      <c r="A47" s="171" t="s">
        <v>241</v>
      </c>
      <c r="B47" s="171" t="s">
        <v>377</v>
      </c>
      <c r="C47" s="468"/>
      <c r="D47" s="468"/>
    </row>
    <row r="48" spans="1:8" x14ac:dyDescent="0.2">
      <c r="A48" s="171" t="s">
        <v>242</v>
      </c>
      <c r="B48" s="171" t="s">
        <v>375</v>
      </c>
      <c r="C48" s="468"/>
      <c r="D48" s="468"/>
    </row>
    <row r="49" spans="1:5" x14ac:dyDescent="0.2">
      <c r="A49" s="171" t="s">
        <v>242</v>
      </c>
      <c r="B49" s="171" t="s">
        <v>376</v>
      </c>
      <c r="C49" s="468"/>
      <c r="D49" s="468"/>
    </row>
    <row r="50" spans="1:5" x14ac:dyDescent="0.2">
      <c r="A50" s="171" t="s">
        <v>379</v>
      </c>
      <c r="B50" s="171" t="s">
        <v>375</v>
      </c>
      <c r="C50" s="468"/>
      <c r="D50" s="468"/>
    </row>
    <row r="51" spans="1:5" x14ac:dyDescent="0.2">
      <c r="A51" s="171" t="s">
        <v>379</v>
      </c>
      <c r="B51" s="171" t="s">
        <v>376</v>
      </c>
      <c r="C51" s="468"/>
      <c r="D51" s="468"/>
    </row>
    <row r="52" spans="1:5" x14ac:dyDescent="0.2">
      <c r="A52" s="171" t="s">
        <v>379</v>
      </c>
      <c r="B52" s="171" t="s">
        <v>377</v>
      </c>
      <c r="C52" s="468"/>
      <c r="D52" s="468"/>
    </row>
    <row r="53" spans="1:5" x14ac:dyDescent="0.2">
      <c r="A53" s="171" t="s">
        <v>380</v>
      </c>
      <c r="B53" s="171"/>
      <c r="C53" s="468"/>
      <c r="D53" s="468"/>
    </row>
    <row r="54" spans="1:5" x14ac:dyDescent="0.2">
      <c r="A54" s="171" t="s">
        <v>2</v>
      </c>
      <c r="B54" s="171"/>
      <c r="C54" s="468">
        <f>+SUM($C$33:C53)</f>
        <v>121882076045</v>
      </c>
      <c r="D54" s="468">
        <f>+SUM($D$33:D53)</f>
        <v>125639502056.58</v>
      </c>
    </row>
    <row r="55" spans="1:5" x14ac:dyDescent="0.2">
      <c r="B55" s="170"/>
      <c r="C55" s="298"/>
      <c r="D55" s="298"/>
    </row>
    <row r="56" spans="1:5" x14ac:dyDescent="0.2">
      <c r="A56" s="170"/>
      <c r="B56" s="170"/>
      <c r="C56" s="298"/>
      <c r="D56" s="298"/>
    </row>
    <row r="57" spans="1:5" x14ac:dyDescent="0.2">
      <c r="A57" s="170"/>
      <c r="B57" s="170"/>
      <c r="C57" s="298"/>
      <c r="D57" s="298"/>
      <c r="E57" s="170"/>
    </row>
    <row r="58" spans="1:5" x14ac:dyDescent="0.2">
      <c r="E58" s="170"/>
    </row>
    <row r="59" spans="1:5" x14ac:dyDescent="0.2">
      <c r="E59" s="170"/>
    </row>
    <row r="60" spans="1:5" x14ac:dyDescent="0.2">
      <c r="E60" s="170"/>
    </row>
  </sheetData>
  <mergeCells count="2">
    <mergeCell ref="C7:D7"/>
    <mergeCell ref="C31:D31"/>
  </mergeCells>
  <hyperlinks>
    <hyperlink ref="F1" location="BG!A1" display="BG"/>
  </hyperlinks>
  <pageMargins left="0.70866141732283472" right="0.70866141732283472" top="0.74803149606299213" bottom="0.74803149606299213" header="0.31496062992125984" footer="0.31496062992125984"/>
  <pageSetup paperSize="5" scale="6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I39"/>
  <sheetViews>
    <sheetView showGridLines="0" workbookViewId="0">
      <selection activeCell="B23" sqref="B23"/>
    </sheetView>
  </sheetViews>
  <sheetFormatPr baseColWidth="10" defaultRowHeight="12.75" x14ac:dyDescent="0.2"/>
  <cols>
    <col min="1" max="1" width="44.140625" style="2" bestFit="1" customWidth="1"/>
    <col min="2" max="2" width="20.85546875" style="355" customWidth="1"/>
    <col min="3" max="3" width="14.85546875" style="355" bestFit="1" customWidth="1"/>
    <col min="4" max="4" width="3.42578125" style="2" bestFit="1" customWidth="1"/>
    <col min="5" max="5" width="38.85546875" style="2" bestFit="1" customWidth="1"/>
    <col min="6" max="6" width="18.28515625" style="355" bestFit="1" customWidth="1"/>
    <col min="7" max="7" width="14.28515625" style="355" customWidth="1"/>
    <col min="8" max="16384" width="11.42578125" style="2"/>
  </cols>
  <sheetData>
    <row r="1" spans="1:7" ht="15" x14ac:dyDescent="0.25">
      <c r="A1" s="3" t="str">
        <f>Indice!C1</f>
        <v>RIEDER &amp; CIA. S.A.C.I.</v>
      </c>
      <c r="D1" s="119" t="s">
        <v>115</v>
      </c>
    </row>
    <row r="2" spans="1:7" x14ac:dyDescent="0.2">
      <c r="A2" s="3"/>
    </row>
    <row r="3" spans="1:7" x14ac:dyDescent="0.2">
      <c r="A3" s="3"/>
    </row>
    <row r="4" spans="1:7" x14ac:dyDescent="0.2">
      <c r="A4" s="209" t="s">
        <v>239</v>
      </c>
      <c r="B4" s="357"/>
      <c r="C4" s="357"/>
    </row>
    <row r="5" spans="1:7" x14ac:dyDescent="0.2">
      <c r="A5" s="177" t="s">
        <v>256</v>
      </c>
      <c r="B5" s="353"/>
    </row>
    <row r="6" spans="1:7" x14ac:dyDescent="0.2">
      <c r="A6" s="2" t="s">
        <v>13</v>
      </c>
    </row>
    <row r="8" spans="1:7" x14ac:dyDescent="0.2">
      <c r="A8" s="8" t="s">
        <v>61</v>
      </c>
      <c r="B8" s="13"/>
      <c r="C8" s="13"/>
      <c r="E8" s="8" t="s">
        <v>60</v>
      </c>
      <c r="F8" s="13"/>
      <c r="G8" s="13"/>
    </row>
    <row r="9" spans="1:7" x14ac:dyDescent="0.2">
      <c r="A9" s="6"/>
      <c r="E9" s="6"/>
      <c r="F9" s="359"/>
      <c r="G9" s="359"/>
    </row>
    <row r="10" spans="1:7" x14ac:dyDescent="0.2">
      <c r="A10" s="9" t="s">
        <v>4</v>
      </c>
      <c r="B10" s="418">
        <f>IFERROR(IF(Indice!B6="","2XX2",YEAR(Indice!B6)),"2XX2")</f>
        <v>2023</v>
      </c>
      <c r="C10" s="418">
        <f>IFERROR(YEAR(Indice!B6-365),"2XX1")</f>
        <v>2022</v>
      </c>
      <c r="E10" s="9" t="s">
        <v>4</v>
      </c>
      <c r="F10" s="418">
        <f>IFERROR(IF(Indice!B6="","2XX2",YEAR(Indice!B6)),"2XX2")</f>
        <v>2023</v>
      </c>
      <c r="G10" s="418">
        <f>IFERROR(YEAR(Indice!B6-365),"2XX1")</f>
        <v>2022</v>
      </c>
    </row>
    <row r="11" spans="1:7" ht="15" x14ac:dyDescent="0.25">
      <c r="A11" s="6" t="s">
        <v>898</v>
      </c>
      <c r="B11" s="469">
        <v>9991608059</v>
      </c>
      <c r="C11" s="469">
        <v>24510695981</v>
      </c>
      <c r="E11" s="6" t="s">
        <v>92</v>
      </c>
      <c r="F11" s="432">
        <v>1801584303</v>
      </c>
      <c r="G11" s="432">
        <v>3187057231</v>
      </c>
    </row>
    <row r="12" spans="1:7" ht="15" x14ac:dyDescent="0.25">
      <c r="A12" s="6" t="s">
        <v>92</v>
      </c>
      <c r="B12" s="469">
        <v>5671339899</v>
      </c>
      <c r="C12" s="469">
        <v>8083296899</v>
      </c>
      <c r="E12" s="105"/>
      <c r="F12" s="432"/>
      <c r="G12" s="432"/>
    </row>
    <row r="13" spans="1:7" x14ac:dyDescent="0.2">
      <c r="A13" s="6" t="s">
        <v>14</v>
      </c>
      <c r="B13" s="431">
        <v>0</v>
      </c>
      <c r="C13" s="431">
        <v>0</v>
      </c>
      <c r="E13" s="6"/>
      <c r="F13" s="473"/>
      <c r="G13" s="473"/>
    </row>
    <row r="14" spans="1:7" x14ac:dyDescent="0.2">
      <c r="A14" s="6" t="s">
        <v>55</v>
      </c>
      <c r="B14" s="431">
        <f>125055945+13528804316</f>
        <v>13653860261</v>
      </c>
      <c r="C14" s="431">
        <v>13670015655</v>
      </c>
      <c r="E14" s="6"/>
      <c r="F14" s="473"/>
      <c r="G14" s="473"/>
    </row>
    <row r="15" spans="1:7" x14ac:dyDescent="0.2">
      <c r="A15" s="6" t="s">
        <v>56</v>
      </c>
      <c r="B15" s="431">
        <v>6089681377</v>
      </c>
      <c r="C15" s="431">
        <v>4291949883</v>
      </c>
      <c r="E15" s="6" t="s">
        <v>249</v>
      </c>
      <c r="F15" s="469"/>
      <c r="G15" s="469"/>
    </row>
    <row r="16" spans="1:7" x14ac:dyDescent="0.2">
      <c r="A16" s="6" t="s">
        <v>828</v>
      </c>
      <c r="B16" s="431">
        <v>6099503962</v>
      </c>
      <c r="C16" s="431">
        <v>8527900183</v>
      </c>
      <c r="E16" s="6" t="s">
        <v>856</v>
      </c>
      <c r="F16" s="470">
        <v>2975479843</v>
      </c>
      <c r="G16" s="470">
        <v>2975479843</v>
      </c>
    </row>
    <row r="17" spans="1:9" ht="13.5" thickBot="1" x14ac:dyDescent="0.25">
      <c r="A17" s="6" t="s">
        <v>1167</v>
      </c>
      <c r="B17" s="431">
        <v>143960000</v>
      </c>
      <c r="C17" s="431">
        <v>143960000</v>
      </c>
      <c r="E17" s="8" t="s">
        <v>2</v>
      </c>
      <c r="F17" s="471">
        <f>SUM(F11:F16)</f>
        <v>4777064146</v>
      </c>
      <c r="G17" s="471">
        <f>SUM(G11:G16)</f>
        <v>6162537074</v>
      </c>
    </row>
    <row r="18" spans="1:9" ht="13.5" thickTop="1" x14ac:dyDescent="0.2">
      <c r="A18" s="6" t="s">
        <v>856</v>
      </c>
      <c r="B18" s="431">
        <v>0</v>
      </c>
      <c r="C18" s="431">
        <v>0</v>
      </c>
      <c r="E18" s="8"/>
      <c r="F18" s="358"/>
      <c r="G18" s="358"/>
    </row>
    <row r="19" spans="1:9" x14ac:dyDescent="0.2">
      <c r="A19" s="6"/>
      <c r="B19" s="470"/>
      <c r="C19" s="470"/>
    </row>
    <row r="20" spans="1:9" x14ac:dyDescent="0.2">
      <c r="A20" s="6"/>
      <c r="B20" s="644"/>
      <c r="C20" s="644"/>
    </row>
    <row r="21" spans="1:9" x14ac:dyDescent="0.2">
      <c r="A21" s="6"/>
      <c r="B21" s="644"/>
      <c r="C21" s="644"/>
    </row>
    <row r="22" spans="1:9" ht="13.5" thickBot="1" x14ac:dyDescent="0.25">
      <c r="A22" s="8" t="s">
        <v>2</v>
      </c>
      <c r="B22" s="471">
        <f>SUM($B$11:B19)</f>
        <v>41649953558</v>
      </c>
      <c r="C22" s="471">
        <f>SUM($C$11:C19)</f>
        <v>59227818601</v>
      </c>
    </row>
    <row r="23" spans="1:9" ht="13.5" thickTop="1" x14ac:dyDescent="0.2">
      <c r="A23" s="8"/>
      <c r="B23" s="358"/>
      <c r="C23" s="358"/>
    </row>
    <row r="24" spans="1:9" x14ac:dyDescent="0.2">
      <c r="A24" s="8" t="s">
        <v>2538</v>
      </c>
      <c r="B24" s="358"/>
      <c r="C24" s="358"/>
    </row>
    <row r="25" spans="1:9" x14ac:dyDescent="0.2">
      <c r="A25" s="15" t="s">
        <v>127</v>
      </c>
      <c r="B25" s="431">
        <v>-65305856066</v>
      </c>
      <c r="C25" s="431"/>
    </row>
    <row r="26" spans="1:9" x14ac:dyDescent="0.2">
      <c r="A26" s="6" t="s">
        <v>1047</v>
      </c>
      <c r="B26" s="431">
        <v>115186356455</v>
      </c>
      <c r="C26" s="431">
        <v>0</v>
      </c>
    </row>
    <row r="27" spans="1:9" ht="13.5" thickBot="1" x14ac:dyDescent="0.25">
      <c r="B27" s="693">
        <f>SUM($B$25:B26)</f>
        <v>49880500389</v>
      </c>
    </row>
    <row r="28" spans="1:9" ht="13.5" thickTop="1" x14ac:dyDescent="0.2"/>
    <row r="31" spans="1:9" customFormat="1" ht="15" x14ac:dyDescent="0.25">
      <c r="A31" s="2"/>
      <c r="B31" s="355"/>
      <c r="C31" s="355"/>
      <c r="D31" s="2"/>
      <c r="E31" s="2"/>
      <c r="F31" s="355"/>
      <c r="G31" s="355"/>
      <c r="H31" s="2"/>
      <c r="I31" s="2"/>
    </row>
    <row r="32" spans="1:9" customFormat="1" ht="15" x14ac:dyDescent="0.25">
      <c r="A32" s="2"/>
      <c r="B32" s="355"/>
      <c r="C32" s="355"/>
      <c r="D32" s="2"/>
      <c r="F32" s="301"/>
      <c r="G32" s="301"/>
      <c r="H32" s="2"/>
      <c r="I32" s="2"/>
    </row>
    <row r="33" spans="1:9" customFormat="1" ht="15" x14ac:dyDescent="0.25">
      <c r="A33" s="2"/>
      <c r="B33" s="355"/>
      <c r="C33" s="355"/>
      <c r="D33" s="2"/>
      <c r="F33" s="301"/>
      <c r="G33" s="301"/>
    </row>
    <row r="34" spans="1:9" customFormat="1" ht="15" x14ac:dyDescent="0.25">
      <c r="A34" s="2"/>
      <c r="B34" s="355"/>
      <c r="C34" s="355"/>
      <c r="D34" s="2"/>
      <c r="F34" s="301"/>
      <c r="G34" s="301"/>
    </row>
    <row r="35" spans="1:9" customFormat="1" ht="15" x14ac:dyDescent="0.25">
      <c r="B35" s="301"/>
      <c r="C35" s="301"/>
      <c r="F35" s="301"/>
      <c r="G35" s="301"/>
    </row>
    <row r="36" spans="1:9" ht="15" x14ac:dyDescent="0.25">
      <c r="A36"/>
      <c r="B36" s="301"/>
      <c r="C36" s="301"/>
      <c r="D36"/>
      <c r="E36"/>
      <c r="F36" s="301"/>
      <c r="G36" s="301"/>
      <c r="H36"/>
      <c r="I36"/>
    </row>
    <row r="37" spans="1:9" ht="15" x14ac:dyDescent="0.25">
      <c r="A37"/>
      <c r="B37" s="301"/>
      <c r="C37" s="301"/>
      <c r="D37"/>
      <c r="H37"/>
      <c r="I37"/>
    </row>
    <row r="38" spans="1:9" ht="15" x14ac:dyDescent="0.25">
      <c r="A38"/>
      <c r="B38" s="301"/>
      <c r="C38" s="301"/>
      <c r="D38"/>
    </row>
    <row r="39" spans="1:9" ht="15" x14ac:dyDescent="0.25">
      <c r="A39"/>
      <c r="B39" s="301"/>
      <c r="C39" s="301"/>
      <c r="D39"/>
    </row>
  </sheetData>
  <hyperlinks>
    <hyperlink ref="D1" location="BG!A1" display="BG"/>
  </hyperlinks>
  <pageMargins left="0.70866141732283472" right="0.70866141732283472" top="0.74803149606299213" bottom="0.74803149606299213" header="0.31496062992125984" footer="0.31496062992125984"/>
  <pageSetup paperSize="5" scale="8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1:G46"/>
  <sheetViews>
    <sheetView showGridLines="0" workbookViewId="0">
      <selection activeCell="B23" sqref="B23"/>
    </sheetView>
  </sheetViews>
  <sheetFormatPr baseColWidth="10" defaultRowHeight="15" x14ac:dyDescent="0.25"/>
  <cols>
    <col min="1" max="1" width="50.140625" customWidth="1"/>
    <col min="2" max="2" width="19" style="301" customWidth="1"/>
    <col min="3" max="3" width="16.5703125" style="301" customWidth="1"/>
  </cols>
  <sheetData>
    <row r="1" spans="1:7" x14ac:dyDescent="0.25">
      <c r="A1" t="str">
        <f>Indice!C1</f>
        <v>RIEDER &amp; CIA. S.A.C.I.</v>
      </c>
      <c r="D1" s="119" t="s">
        <v>115</v>
      </c>
    </row>
    <row r="4" spans="1:7" x14ac:dyDescent="0.25">
      <c r="A4" s="962" t="s">
        <v>250</v>
      </c>
      <c r="B4" s="962"/>
      <c r="C4" s="962"/>
    </row>
    <row r="6" spans="1:7" x14ac:dyDescent="0.25">
      <c r="A6" s="961" t="s">
        <v>16</v>
      </c>
      <c r="B6" s="961"/>
      <c r="C6" s="961"/>
      <c r="D6" s="961"/>
      <c r="E6" s="961"/>
      <c r="F6" s="961"/>
      <c r="G6" s="961"/>
    </row>
    <row r="7" spans="1:7" ht="15" customHeight="1" x14ac:dyDescent="0.25">
      <c r="B7" s="960" t="s">
        <v>256</v>
      </c>
      <c r="C7" s="960"/>
    </row>
    <row r="8" spans="1:7" x14ac:dyDescent="0.25">
      <c r="A8" s="9" t="s">
        <v>4</v>
      </c>
      <c r="B8" s="418">
        <f>IFERROR(IF(Indice!B6="","2XX2",YEAR(Indice!B6)),"2XX2")</f>
        <v>2023</v>
      </c>
      <c r="C8" s="418">
        <f>IFERROR(YEAR(Indice!B6-365),"2XX1")</f>
        <v>2022</v>
      </c>
    </row>
    <row r="9" spans="1:7" x14ac:dyDescent="0.25">
      <c r="A9" s="456" t="s">
        <v>871</v>
      </c>
      <c r="B9" s="537">
        <v>11567733288</v>
      </c>
      <c r="C9" s="537">
        <v>13986109250.41</v>
      </c>
      <c r="D9" s="301"/>
      <c r="E9" s="301"/>
    </row>
    <row r="10" spans="1:7" x14ac:dyDescent="0.25">
      <c r="A10" s="456" t="s">
        <v>1399</v>
      </c>
      <c r="B10" s="537">
        <v>1841783514</v>
      </c>
      <c r="C10" s="537">
        <v>1176014632</v>
      </c>
      <c r="D10" s="301"/>
      <c r="E10" s="301"/>
    </row>
    <row r="11" spans="1:7" s="319" customFormat="1" x14ac:dyDescent="0.25">
      <c r="A11" s="456" t="s">
        <v>873</v>
      </c>
      <c r="B11" s="537">
        <v>1526424776</v>
      </c>
      <c r="C11" s="537">
        <v>2382282450</v>
      </c>
      <c r="D11" s="301"/>
      <c r="E11" s="301"/>
    </row>
    <row r="12" spans="1:7" s="319" customFormat="1" x14ac:dyDescent="0.25">
      <c r="A12" s="456" t="s">
        <v>1400</v>
      </c>
      <c r="B12" s="537">
        <v>1059452896</v>
      </c>
      <c r="C12" s="537">
        <v>1143835009</v>
      </c>
      <c r="D12" s="301"/>
      <c r="E12" s="301"/>
    </row>
    <row r="13" spans="1:7" s="319" customFormat="1" x14ac:dyDescent="0.25">
      <c r="A13" s="456" t="s">
        <v>872</v>
      </c>
      <c r="B13" s="537">
        <v>147480233</v>
      </c>
      <c r="C13" s="537">
        <v>192735373</v>
      </c>
      <c r="D13" s="301"/>
      <c r="E13" s="301"/>
    </row>
    <row r="14" spans="1:7" s="319" customFormat="1" x14ac:dyDescent="0.25">
      <c r="A14" s="456" t="s">
        <v>1401</v>
      </c>
      <c r="B14" s="537">
        <v>13152404</v>
      </c>
      <c r="C14" s="537">
        <v>13152404</v>
      </c>
      <c r="D14" s="301"/>
      <c r="E14" s="301"/>
    </row>
    <row r="15" spans="1:7" s="319" customFormat="1" x14ac:dyDescent="0.25">
      <c r="A15" s="456" t="s">
        <v>885</v>
      </c>
      <c r="B15" s="537">
        <v>283054266</v>
      </c>
      <c r="C15" s="537">
        <v>283054216</v>
      </c>
      <c r="D15" s="301"/>
      <c r="E15" s="301"/>
    </row>
    <row r="16" spans="1:7" s="319" customFormat="1" x14ac:dyDescent="0.25">
      <c r="A16" s="456" t="s">
        <v>884</v>
      </c>
      <c r="B16" s="537">
        <v>302357569</v>
      </c>
      <c r="C16" s="537">
        <v>331962093</v>
      </c>
      <c r="D16" s="301"/>
      <c r="E16" s="301"/>
    </row>
    <row r="17" spans="1:5" s="319" customFormat="1" x14ac:dyDescent="0.25">
      <c r="A17" s="456" t="s">
        <v>1402</v>
      </c>
      <c r="B17" s="537">
        <v>10073968</v>
      </c>
      <c r="C17" s="537">
        <v>10073968</v>
      </c>
      <c r="D17" s="301"/>
      <c r="E17" s="301"/>
    </row>
    <row r="18" spans="1:5" s="319" customFormat="1" x14ac:dyDescent="0.25">
      <c r="A18" s="456" t="s">
        <v>882</v>
      </c>
      <c r="B18" s="537">
        <v>6143069105</v>
      </c>
      <c r="C18" s="537">
        <v>6832297346</v>
      </c>
      <c r="D18" s="301"/>
      <c r="E18" s="301"/>
    </row>
    <row r="19" spans="1:5" s="319" customFormat="1" x14ac:dyDescent="0.25">
      <c r="A19" s="456" t="s">
        <v>879</v>
      </c>
      <c r="B19" s="537">
        <v>3446569340</v>
      </c>
      <c r="C19" s="537">
        <v>5815445131</v>
      </c>
      <c r="D19" s="301"/>
      <c r="E19" s="301"/>
    </row>
    <row r="20" spans="1:5" s="319" customFormat="1" x14ac:dyDescent="0.25">
      <c r="A20" s="456" t="s">
        <v>880</v>
      </c>
      <c r="B20" s="537">
        <v>2319422555</v>
      </c>
      <c r="C20" s="537">
        <v>8096827436.1999998</v>
      </c>
      <c r="D20" s="301"/>
      <c r="E20" s="301"/>
    </row>
    <row r="21" spans="1:5" s="319" customFormat="1" x14ac:dyDescent="0.25">
      <c r="A21" s="456" t="s">
        <v>878</v>
      </c>
      <c r="B21" s="537">
        <v>248760933</v>
      </c>
      <c r="C21" s="537">
        <v>362444975</v>
      </c>
      <c r="D21" s="301"/>
      <c r="E21" s="301"/>
    </row>
    <row r="22" spans="1:5" s="319" customFormat="1" x14ac:dyDescent="0.25">
      <c r="A22" s="456" t="s">
        <v>1126</v>
      </c>
      <c r="B22" s="537">
        <v>0</v>
      </c>
      <c r="C22" s="537">
        <v>989537543</v>
      </c>
      <c r="D22" s="301"/>
      <c r="E22" s="301"/>
    </row>
    <row r="23" spans="1:5" s="319" customFormat="1" x14ac:dyDescent="0.25">
      <c r="A23" s="456" t="s">
        <v>2435</v>
      </c>
      <c r="B23" s="537">
        <v>2515950071</v>
      </c>
      <c r="C23" s="537">
        <v>2515950070</v>
      </c>
      <c r="D23" s="301"/>
      <c r="E23" s="301"/>
    </row>
    <row r="24" spans="1:5" s="319" customFormat="1" x14ac:dyDescent="0.25">
      <c r="A24" s="456" t="s">
        <v>2436</v>
      </c>
      <c r="B24" s="537">
        <v>5769694443</v>
      </c>
      <c r="C24" s="537">
        <v>5107474278</v>
      </c>
      <c r="D24" s="301"/>
      <c r="E24" s="301"/>
    </row>
    <row r="25" spans="1:5" s="319" customFormat="1" x14ac:dyDescent="0.25">
      <c r="A25" s="456" t="s">
        <v>1403</v>
      </c>
      <c r="B25" s="537">
        <v>2788292262</v>
      </c>
      <c r="C25" s="537">
        <v>8348158650</v>
      </c>
      <c r="D25" s="301"/>
      <c r="E25" s="301"/>
    </row>
    <row r="26" spans="1:5" s="319" customFormat="1" x14ac:dyDescent="0.25">
      <c r="A26" s="456" t="s">
        <v>869</v>
      </c>
      <c r="B26" s="537">
        <v>50739389671.230103</v>
      </c>
      <c r="C26" s="537">
        <v>59361662790</v>
      </c>
      <c r="D26" s="301"/>
      <c r="E26" s="301"/>
    </row>
    <row r="27" spans="1:5" s="622" customFormat="1" x14ac:dyDescent="0.25">
      <c r="A27" s="456" t="s">
        <v>870</v>
      </c>
      <c r="B27" s="537">
        <v>26229972944.259701</v>
      </c>
      <c r="C27" s="537">
        <v>24562914043</v>
      </c>
      <c r="D27" s="301"/>
      <c r="E27" s="301"/>
    </row>
    <row r="28" spans="1:5" s="319" customFormat="1" x14ac:dyDescent="0.25">
      <c r="A28" s="456" t="s">
        <v>874</v>
      </c>
      <c r="B28" s="537">
        <v>2149660602</v>
      </c>
      <c r="C28" s="537">
        <v>2248509310.3699999</v>
      </c>
      <c r="D28" s="301"/>
      <c r="E28" s="301"/>
    </row>
    <row r="29" spans="1:5" s="319" customFormat="1" x14ac:dyDescent="0.25">
      <c r="A29" s="456" t="s">
        <v>877</v>
      </c>
      <c r="B29" s="537">
        <v>8535062127</v>
      </c>
      <c r="C29" s="537">
        <v>8535062127</v>
      </c>
      <c r="D29" s="301"/>
      <c r="E29" s="301"/>
    </row>
    <row r="30" spans="1:5" s="319" customFormat="1" x14ac:dyDescent="0.25">
      <c r="A30" s="456" t="s">
        <v>875</v>
      </c>
      <c r="B30" s="537">
        <v>965796041</v>
      </c>
      <c r="C30" s="537">
        <v>965796041</v>
      </c>
      <c r="D30" s="301"/>
      <c r="E30" s="301"/>
    </row>
    <row r="31" spans="1:5" s="319" customFormat="1" x14ac:dyDescent="0.25">
      <c r="A31" s="456" t="s">
        <v>881</v>
      </c>
      <c r="B31" s="537">
        <v>103766806</v>
      </c>
      <c r="C31" s="537">
        <v>103766806</v>
      </c>
      <c r="D31" s="301"/>
      <c r="E31" s="301"/>
    </row>
    <row r="32" spans="1:5" s="413" customFormat="1" x14ac:dyDescent="0.25">
      <c r="A32" s="456" t="s">
        <v>91</v>
      </c>
      <c r="B32" s="537">
        <v>935920057</v>
      </c>
      <c r="C32" s="537">
        <v>650737082</v>
      </c>
      <c r="D32" s="301"/>
      <c r="E32" s="301"/>
    </row>
    <row r="33" spans="1:5" s="413" customFormat="1" x14ac:dyDescent="0.25">
      <c r="A33" s="456" t="s">
        <v>1404</v>
      </c>
      <c r="B33" s="537">
        <v>741915906</v>
      </c>
      <c r="C33" s="537">
        <v>1772725517</v>
      </c>
      <c r="D33" s="301"/>
      <c r="E33" s="301"/>
    </row>
    <row r="34" spans="1:5" s="413" customFormat="1" x14ac:dyDescent="0.25">
      <c r="A34" s="456" t="s">
        <v>1125</v>
      </c>
      <c r="B34" s="537">
        <v>10356012423.769997</v>
      </c>
      <c r="C34" s="537">
        <v>8440140822</v>
      </c>
      <c r="D34" s="301"/>
      <c r="E34" s="301"/>
    </row>
    <row r="35" spans="1:5" s="413" customFormat="1" x14ac:dyDescent="0.25">
      <c r="A35" s="456" t="s">
        <v>1405</v>
      </c>
      <c r="B35" s="537">
        <v>17714056736</v>
      </c>
      <c r="C35" s="537">
        <v>23225218059</v>
      </c>
      <c r="D35" s="301"/>
      <c r="E35" s="301"/>
    </row>
    <row r="36" spans="1:5" s="413" customFormat="1" x14ac:dyDescent="0.25">
      <c r="A36" s="456" t="s">
        <v>1406</v>
      </c>
      <c r="B36" s="537">
        <v>246996</v>
      </c>
      <c r="C36" s="537">
        <v>246996</v>
      </c>
      <c r="D36" s="301"/>
      <c r="E36" s="301"/>
    </row>
    <row r="37" spans="1:5" s="413" customFormat="1" x14ac:dyDescent="0.25">
      <c r="A37" s="456" t="s">
        <v>1135</v>
      </c>
      <c r="B37" s="537">
        <v>1042383080</v>
      </c>
      <c r="C37" s="537">
        <v>958966401.45000005</v>
      </c>
      <c r="D37" s="301"/>
      <c r="E37" s="301"/>
    </row>
    <row r="38" spans="1:5" s="413" customFormat="1" x14ac:dyDescent="0.25">
      <c r="A38" s="456" t="s">
        <v>1124</v>
      </c>
      <c r="B38" s="537">
        <v>58477600</v>
      </c>
      <c r="C38" s="537">
        <v>59996209</v>
      </c>
      <c r="D38" s="301"/>
      <c r="E38" s="301"/>
    </row>
    <row r="39" spans="1:5" s="413" customFormat="1" x14ac:dyDescent="0.25">
      <c r="A39" s="456" t="s">
        <v>876</v>
      </c>
      <c r="B39" s="537">
        <v>29582484156</v>
      </c>
      <c r="C39" s="537">
        <v>21859804166</v>
      </c>
      <c r="D39" s="301"/>
      <c r="E39" s="301"/>
    </row>
    <row r="40" spans="1:5" s="413" customFormat="1" x14ac:dyDescent="0.25">
      <c r="A40" s="456" t="s">
        <v>2437</v>
      </c>
      <c r="B40" s="537">
        <v>16825104426</v>
      </c>
      <c r="C40" s="537">
        <v>0</v>
      </c>
      <c r="D40" s="301"/>
      <c r="E40" s="301"/>
    </row>
    <row r="41" spans="1:5" s="413" customFormat="1" x14ac:dyDescent="0.25">
      <c r="A41" s="456" t="s">
        <v>883</v>
      </c>
      <c r="B41" s="537">
        <v>11959363634</v>
      </c>
      <c r="C41" s="537">
        <v>4947916856</v>
      </c>
      <c r="D41" s="301"/>
      <c r="E41" s="301"/>
    </row>
    <row r="42" spans="1:5" ht="15" customHeight="1" x14ac:dyDescent="0.25">
      <c r="A42" s="602" t="s">
        <v>251</v>
      </c>
      <c r="B42" s="537">
        <v>-2055555917</v>
      </c>
      <c r="C42" s="537">
        <v>-2055555917</v>
      </c>
      <c r="D42" s="301"/>
      <c r="E42" s="301"/>
    </row>
    <row r="43" spans="1:5" ht="15.75" thickBot="1" x14ac:dyDescent="0.3">
      <c r="A43" s="8" t="s">
        <v>15</v>
      </c>
      <c r="B43" s="433">
        <f>SUM(B9:B42)</f>
        <v>215867328912.2598</v>
      </c>
      <c r="C43" s="434">
        <f>SUM(C9:C42)</f>
        <v>213225262133.42999</v>
      </c>
      <c r="D43" s="301"/>
      <c r="E43" s="301"/>
    </row>
    <row r="44" spans="1:5" ht="15.75" thickTop="1" x14ac:dyDescent="0.25">
      <c r="D44" s="301"/>
      <c r="E44" s="301"/>
    </row>
    <row r="45" spans="1:5" x14ac:dyDescent="0.25">
      <c r="D45" s="301"/>
      <c r="E45" s="301"/>
    </row>
    <row r="46" spans="1:5" x14ac:dyDescent="0.25">
      <c r="D46" s="301"/>
      <c r="E46" s="301"/>
    </row>
  </sheetData>
  <mergeCells count="3">
    <mergeCell ref="B7:C7"/>
    <mergeCell ref="A6:G6"/>
    <mergeCell ref="A4:C4"/>
  </mergeCells>
  <hyperlinks>
    <hyperlink ref="D1" location="BG!A1" display="BG"/>
  </hyperlinks>
  <pageMargins left="0.70866141732283472" right="0.70866141732283472" top="0.74803149606299213" bottom="0.74803149606299213" header="0.31496062992125984" footer="0.31496062992125984"/>
  <pageSetup paperSize="5" scale="80"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dimension ref="A1:AD23"/>
  <sheetViews>
    <sheetView workbookViewId="0"/>
  </sheetViews>
  <sheetFormatPr baseColWidth="10" defaultRowHeight="15" x14ac:dyDescent="0.25"/>
  <cols>
    <col min="1" max="1" width="22.85546875" style="105" customWidth="1"/>
    <col min="2" max="2" width="22.85546875" style="311" customWidth="1"/>
    <col min="3" max="3" width="29.28515625" style="311" bestFit="1" customWidth="1"/>
    <col min="4" max="4" width="25.85546875" style="105" customWidth="1"/>
    <col min="5" max="5" width="26.140625" style="105" customWidth="1"/>
    <col min="6" max="6" width="3.42578125" style="105" customWidth="1"/>
    <col min="7" max="7" width="29.28515625" style="105" bestFit="1" customWidth="1"/>
    <col min="8" max="8" width="33" style="105" bestFit="1" customWidth="1"/>
    <col min="9" max="9" width="33" style="105" customWidth="1"/>
    <col min="10" max="10" width="39.28515625" style="105" bestFit="1" customWidth="1"/>
    <col min="11" max="11" width="37.42578125" style="105" bestFit="1" customWidth="1"/>
    <col min="12" max="12" width="35.7109375" style="105" bestFit="1" customWidth="1"/>
    <col min="13" max="30" width="11.42578125" style="105"/>
  </cols>
  <sheetData>
    <row r="1" spans="1:30" x14ac:dyDescent="0.25">
      <c r="A1" s="105" t="str">
        <f>Indice!C1</f>
        <v>RIEDER &amp; CIA. S.A.C.I.</v>
      </c>
      <c r="B1" s="360"/>
      <c r="D1" s="120" t="s">
        <v>115</v>
      </c>
    </row>
    <row r="4" spans="1:30" x14ac:dyDescent="0.25">
      <c r="A4" s="962" t="s">
        <v>253</v>
      </c>
      <c r="B4" s="962"/>
      <c r="C4" s="962"/>
      <c r="D4" s="962"/>
      <c r="E4" s="962"/>
      <c r="F4" s="962"/>
    </row>
    <row r="5" spans="1:30" s="17" customFormat="1" x14ac:dyDescent="0.25">
      <c r="A5" s="263" t="s">
        <v>193</v>
      </c>
      <c r="B5" s="361"/>
      <c r="C5" s="362"/>
      <c r="D5" s="121"/>
      <c r="E5" s="121"/>
      <c r="F5" s="121"/>
    </row>
    <row r="6" spans="1:30" x14ac:dyDescent="0.25">
      <c r="A6" s="105" t="s">
        <v>254</v>
      </c>
    </row>
    <row r="7" spans="1:30" s="169" customFormat="1" x14ac:dyDescent="0.25">
      <c r="A7" s="105" t="s">
        <v>396</v>
      </c>
      <c r="B7" s="414">
        <f>IFERROR(IF(Indice!B6="","2XX2",YEAR(Indice!B6)),"2XX2")</f>
        <v>2023</v>
      </c>
      <c r="C7" s="419">
        <f>IFERROR(YEAR(Indice!B6-365),"2XX1")</f>
        <v>2022</v>
      </c>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row>
    <row r="8" spans="1:30" s="196" customFormat="1" x14ac:dyDescent="0.25">
      <c r="A8" s="105" t="s">
        <v>399</v>
      </c>
      <c r="B8" s="474">
        <f>SUM($K$13:K18)</f>
        <v>11373600941.401192</v>
      </c>
      <c r="C8" s="475">
        <v>11233196121.754131</v>
      </c>
      <c r="D8" s="206" t="s">
        <v>404</v>
      </c>
      <c r="E8" s="105"/>
      <c r="F8" s="105"/>
      <c r="G8" s="105"/>
      <c r="H8" s="105"/>
      <c r="I8" s="105"/>
      <c r="J8" s="105"/>
      <c r="K8" s="105"/>
      <c r="L8" s="105"/>
      <c r="M8" s="105"/>
      <c r="N8" s="105"/>
      <c r="O8" s="105"/>
      <c r="P8" s="105"/>
      <c r="Q8" s="105"/>
      <c r="R8" s="105"/>
      <c r="S8" s="105"/>
      <c r="T8" s="105"/>
      <c r="U8" s="105"/>
      <c r="V8" s="105"/>
      <c r="W8" s="105"/>
      <c r="X8" s="105"/>
      <c r="Y8" s="105"/>
      <c r="Z8" s="105"/>
      <c r="AA8" s="105"/>
      <c r="AB8" s="105"/>
      <c r="AC8" s="105"/>
      <c r="AD8" s="105"/>
    </row>
    <row r="9" spans="1:30" s="196" customFormat="1" x14ac:dyDescent="0.25">
      <c r="A9" s="105"/>
      <c r="B9" s="311"/>
      <c r="C9" s="311"/>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row>
    <row r="10" spans="1:30" s="169" customFormat="1" x14ac:dyDescent="0.25">
      <c r="A10" s="105" t="s">
        <v>257</v>
      </c>
      <c r="B10" s="311"/>
      <c r="C10" s="311"/>
      <c r="F10" s="105"/>
      <c r="G10" s="105" t="s">
        <v>397</v>
      </c>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row>
    <row r="11" spans="1:30" x14ac:dyDescent="0.25">
      <c r="D11" s="420">
        <f>IFERROR(IF(Indice!B6="","2XX2",YEAR(Indice!B6)),"2XX2")</f>
        <v>2023</v>
      </c>
      <c r="E11" s="262"/>
    </row>
    <row r="12" spans="1:30" ht="15" customHeight="1" x14ac:dyDescent="0.25">
      <c r="A12" s="204" t="s">
        <v>381</v>
      </c>
      <c r="B12" s="363" t="s">
        <v>382</v>
      </c>
      <c r="C12" s="364" t="s">
        <v>398</v>
      </c>
      <c r="D12" s="205" t="s">
        <v>395</v>
      </c>
      <c r="E12" s="205" t="s">
        <v>255</v>
      </c>
      <c r="G12" s="204" t="s">
        <v>398</v>
      </c>
      <c r="H12" s="204" t="s">
        <v>400</v>
      </c>
      <c r="I12" s="204" t="s">
        <v>403</v>
      </c>
      <c r="J12" s="204" t="s">
        <v>401</v>
      </c>
      <c r="K12" s="204" t="s">
        <v>258</v>
      </c>
      <c r="L12" s="204" t="s">
        <v>402</v>
      </c>
    </row>
    <row r="13" spans="1:30" ht="54" x14ac:dyDescent="0.25">
      <c r="A13" s="173" t="s">
        <v>857</v>
      </c>
      <c r="B13" s="313"/>
      <c r="C13" s="313">
        <v>1332</v>
      </c>
      <c r="D13" s="332">
        <v>14703706740</v>
      </c>
      <c r="E13" s="313">
        <v>172438592</v>
      </c>
      <c r="G13" s="173">
        <v>1332</v>
      </c>
      <c r="H13" s="173"/>
      <c r="I13" s="313">
        <v>13320000000</v>
      </c>
      <c r="J13" s="315">
        <v>0.77351929976</v>
      </c>
      <c r="K13" s="333">
        <f t="shared" ref="K13:K18" si="0">J13*D13</f>
        <v>11373600941.401192</v>
      </c>
      <c r="L13" s="314">
        <v>140404663</v>
      </c>
    </row>
    <row r="14" spans="1:30" x14ac:dyDescent="0.25">
      <c r="A14" s="139" t="s">
        <v>1722</v>
      </c>
      <c r="B14" s="365"/>
      <c r="C14" s="365"/>
      <c r="D14" s="139"/>
      <c r="E14" s="139"/>
      <c r="G14" s="139"/>
      <c r="H14" s="139"/>
      <c r="I14" s="139"/>
      <c r="J14" s="173"/>
      <c r="K14" s="207">
        <f t="shared" si="0"/>
        <v>0</v>
      </c>
      <c r="L14" s="207">
        <f t="shared" ref="L14:L18" si="1">J14*E14</f>
        <v>0</v>
      </c>
    </row>
    <row r="15" spans="1:30" x14ac:dyDescent="0.25">
      <c r="A15" s="139"/>
      <c r="B15" s="365"/>
      <c r="C15" s="365"/>
      <c r="D15" s="139"/>
      <c r="E15" s="139"/>
      <c r="G15" s="139"/>
      <c r="H15" s="139"/>
      <c r="I15" s="365"/>
      <c r="J15" s="173"/>
      <c r="K15" s="207">
        <f t="shared" si="0"/>
        <v>0</v>
      </c>
      <c r="L15" s="207">
        <f t="shared" si="1"/>
        <v>0</v>
      </c>
    </row>
    <row r="16" spans="1:30" x14ac:dyDescent="0.25">
      <c r="A16" s="139"/>
      <c r="B16" s="365"/>
      <c r="C16" s="365"/>
      <c r="D16" s="139"/>
      <c r="E16" s="139"/>
      <c r="G16" s="139"/>
      <c r="H16" s="139"/>
      <c r="I16" s="139"/>
      <c r="J16" s="173"/>
      <c r="K16" s="207">
        <f t="shared" si="0"/>
        <v>0</v>
      </c>
      <c r="L16" s="207">
        <f t="shared" si="1"/>
        <v>0</v>
      </c>
    </row>
    <row r="17" spans="1:12" x14ac:dyDescent="0.25">
      <c r="A17" s="139"/>
      <c r="B17" s="365"/>
      <c r="C17" s="365"/>
      <c r="D17" s="139"/>
      <c r="E17" s="139"/>
      <c r="G17" s="139"/>
      <c r="H17" s="139"/>
      <c r="I17" s="139"/>
      <c r="J17" s="173"/>
      <c r="K17" s="207">
        <f t="shared" si="0"/>
        <v>0</v>
      </c>
      <c r="L17" s="207">
        <f t="shared" si="1"/>
        <v>0</v>
      </c>
    </row>
    <row r="18" spans="1:12" x14ac:dyDescent="0.25">
      <c r="A18" s="139"/>
      <c r="B18" s="365"/>
      <c r="C18" s="365"/>
      <c r="D18" s="139"/>
      <c r="E18" s="139"/>
      <c r="G18" s="139"/>
      <c r="H18" s="139"/>
      <c r="I18" s="139"/>
      <c r="J18" s="173"/>
      <c r="K18" s="207">
        <f t="shared" si="0"/>
        <v>0</v>
      </c>
      <c r="L18" s="207">
        <f t="shared" si="1"/>
        <v>0</v>
      </c>
    </row>
    <row r="23" spans="1:12" ht="15" customHeight="1" x14ac:dyDescent="0.25"/>
  </sheetData>
  <mergeCells count="1">
    <mergeCell ref="A4:F4"/>
  </mergeCells>
  <hyperlinks>
    <hyperlink ref="D1" location="BG!A1" display="BG"/>
  </hyperlinks>
  <pageMargins left="0.7" right="0.7" top="0.75" bottom="0.75" header="0.3" footer="0.3"/>
  <pageSetup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dimension ref="A1:CX48"/>
  <sheetViews>
    <sheetView workbookViewId="0"/>
  </sheetViews>
  <sheetFormatPr baseColWidth="10" defaultRowHeight="15" x14ac:dyDescent="0.25"/>
  <cols>
    <col min="1" max="1" width="30.7109375" style="105" customWidth="1"/>
    <col min="2" max="2" width="16.42578125" style="311" customWidth="1"/>
    <col min="3" max="3" width="13.5703125" style="311" customWidth="1"/>
    <col min="4" max="4" width="17" style="311" customWidth="1"/>
    <col min="5" max="5" width="11.42578125" style="311" customWidth="1"/>
    <col min="6" max="6" width="15.42578125" style="311" customWidth="1"/>
    <col min="7" max="7" width="15.7109375" style="311" customWidth="1"/>
    <col min="8" max="8" width="16" style="311" customWidth="1"/>
    <col min="9" max="9" width="17" style="311" customWidth="1"/>
    <col min="10" max="10" width="14.28515625" style="311" customWidth="1"/>
    <col min="11" max="11" width="16.85546875" style="311" customWidth="1"/>
    <col min="12" max="12" width="15.42578125" style="311" bestFit="1" customWidth="1"/>
    <col min="13" max="13" width="17" style="311" bestFit="1" customWidth="1"/>
    <col min="14" max="30" width="11.42578125" style="105"/>
  </cols>
  <sheetData>
    <row r="1" spans="1:102" x14ac:dyDescent="0.25">
      <c r="A1" s="105" t="str">
        <f>Indice!C1</f>
        <v>RIEDER &amp; CIA. S.A.C.I.</v>
      </c>
      <c r="L1" s="360" t="s">
        <v>115</v>
      </c>
    </row>
    <row r="5" spans="1:102" x14ac:dyDescent="0.25">
      <c r="A5" s="106"/>
    </row>
    <row r="12" spans="1:102" ht="24.75" customHeight="1" x14ac:dyDescent="0.25">
      <c r="A12" s="963" t="s">
        <v>259</v>
      </c>
      <c r="B12" s="964"/>
      <c r="C12" s="964"/>
      <c r="D12" s="964"/>
      <c r="E12" s="964"/>
      <c r="F12" s="964"/>
      <c r="G12" s="964"/>
      <c r="H12" s="964"/>
      <c r="I12" s="964"/>
      <c r="J12" s="964"/>
      <c r="K12" s="964"/>
      <c r="L12" s="964"/>
      <c r="M12" s="965"/>
      <c r="N12" s="135"/>
      <c r="O12" s="135"/>
      <c r="P12" s="135"/>
      <c r="Q12" s="135"/>
      <c r="R12" s="135"/>
      <c r="S12" s="135"/>
      <c r="AE12" s="105"/>
      <c r="AF12" s="105"/>
      <c r="AG12" s="105"/>
      <c r="AH12" s="105"/>
      <c r="AI12" s="105"/>
      <c r="AJ12" s="105"/>
      <c r="AK12" s="105"/>
      <c r="AL12" s="105"/>
      <c r="AM12" s="105"/>
      <c r="AN12" s="105"/>
      <c r="AO12" s="105"/>
      <c r="AP12" s="105"/>
      <c r="AQ12" s="105"/>
      <c r="AR12" s="105"/>
      <c r="AS12" s="105"/>
      <c r="AT12" s="105"/>
      <c r="AU12" s="105"/>
      <c r="AV12" s="105"/>
      <c r="AW12" s="105"/>
      <c r="AX12" s="105"/>
      <c r="AY12" s="105"/>
      <c r="AZ12" s="105"/>
      <c r="BA12" s="105"/>
      <c r="BB12" s="105"/>
      <c r="BC12" s="105"/>
      <c r="BD12" s="105"/>
      <c r="BE12" s="105"/>
      <c r="BF12" s="105"/>
      <c r="BG12" s="105"/>
      <c r="BH12" s="105"/>
      <c r="BI12" s="105"/>
      <c r="BJ12" s="105"/>
    </row>
    <row r="13" spans="1:102" x14ac:dyDescent="0.25">
      <c r="A13" s="264" t="s">
        <v>193</v>
      </c>
      <c r="B13" s="366"/>
      <c r="C13" s="366"/>
      <c r="D13" s="366"/>
      <c r="E13" s="366"/>
      <c r="F13" s="366"/>
      <c r="G13" s="366"/>
      <c r="H13" s="366"/>
      <c r="I13" s="366"/>
      <c r="J13" s="367">
        <v>-1</v>
      </c>
      <c r="K13" s="366"/>
      <c r="L13" s="366"/>
      <c r="M13" s="366"/>
      <c r="N13" s="135"/>
      <c r="O13" s="135"/>
      <c r="P13" s="135"/>
      <c r="Q13" s="135"/>
      <c r="R13" s="135"/>
      <c r="S13" s="135"/>
      <c r="AE13" s="105"/>
      <c r="AF13" s="105"/>
      <c r="AG13" s="105"/>
      <c r="AH13" s="105"/>
      <c r="AI13" s="105"/>
      <c r="AJ13" s="105"/>
      <c r="AK13" s="105"/>
      <c r="AL13" s="105"/>
      <c r="AM13" s="105"/>
      <c r="AN13" s="105"/>
      <c r="AO13" s="105"/>
      <c r="AP13" s="105"/>
      <c r="AQ13" s="105"/>
      <c r="AR13" s="105"/>
      <c r="AS13" s="105"/>
      <c r="AT13" s="105"/>
      <c r="AU13" s="105"/>
      <c r="AV13" s="105"/>
      <c r="AW13" s="105"/>
      <c r="AX13" s="105"/>
      <c r="AY13" s="105"/>
      <c r="AZ13" s="105"/>
      <c r="BA13" s="105"/>
      <c r="BB13" s="105"/>
      <c r="BC13" s="105"/>
      <c r="BD13" s="105"/>
      <c r="BE13" s="105"/>
      <c r="BF13" s="105"/>
      <c r="BG13" s="105"/>
      <c r="BH13" s="105"/>
      <c r="BI13" s="105"/>
      <c r="BJ13" s="105"/>
    </row>
    <row r="14" spans="1:102" s="17" customFormat="1" x14ac:dyDescent="0.25">
      <c r="B14" s="368"/>
      <c r="C14" s="368"/>
      <c r="D14" s="368"/>
      <c r="E14" s="368"/>
      <c r="F14" s="368"/>
      <c r="G14" s="368"/>
      <c r="H14" s="368"/>
      <c r="I14" s="368"/>
      <c r="J14" s="368"/>
      <c r="K14" s="368"/>
      <c r="L14" s="368"/>
      <c r="M14" s="368"/>
      <c r="N14" s="134"/>
      <c r="O14" s="134"/>
      <c r="P14" s="134"/>
      <c r="Q14" s="134"/>
      <c r="R14" s="134"/>
      <c r="S14" s="134"/>
    </row>
    <row r="15" spans="1:102" s="133" customFormat="1" ht="55.5" customHeight="1" x14ac:dyDescent="0.25">
      <c r="A15" s="265"/>
      <c r="B15" s="369" t="s">
        <v>183</v>
      </c>
      <c r="C15" s="369" t="s">
        <v>184</v>
      </c>
      <c r="D15" s="369" t="s">
        <v>57</v>
      </c>
      <c r="E15" s="369" t="s">
        <v>185</v>
      </c>
      <c r="F15" s="369" t="s">
        <v>186</v>
      </c>
      <c r="G15" s="369" t="s">
        <v>187</v>
      </c>
      <c r="H15" s="369" t="s">
        <v>188</v>
      </c>
      <c r="I15" s="369" t="s">
        <v>189</v>
      </c>
      <c r="J15" s="369" t="s">
        <v>190</v>
      </c>
      <c r="K15" s="369" t="s">
        <v>191</v>
      </c>
      <c r="L15" s="370" t="s">
        <v>405</v>
      </c>
      <c r="M15" s="371"/>
      <c r="N15" s="134"/>
      <c r="O15" s="134"/>
      <c r="P15" s="134"/>
      <c r="Q15" s="134"/>
      <c r="R15" s="134"/>
      <c r="S15" s="134"/>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row>
    <row r="16" spans="1:102" s="133" customFormat="1" x14ac:dyDescent="0.25">
      <c r="A16" s="266"/>
      <c r="B16" s="372"/>
      <c r="C16" s="372"/>
      <c r="D16" s="372"/>
      <c r="E16" s="372"/>
      <c r="F16" s="372"/>
      <c r="G16" s="372"/>
      <c r="H16" s="372"/>
      <c r="I16" s="372"/>
      <c r="J16" s="372"/>
      <c r="K16" s="372"/>
      <c r="L16" s="373">
        <f>IFERROR(IF(Indice!B6="","2XX2",YEAR(Indice!B6)),"2XX2")</f>
        <v>2023</v>
      </c>
      <c r="M16" s="374">
        <f>IFERROR(YEAR(Indice!B6-365),"2XX1")</f>
        <v>2022</v>
      </c>
      <c r="N16" s="134"/>
      <c r="O16" s="134"/>
      <c r="P16" s="134"/>
      <c r="Q16" s="134"/>
      <c r="R16" s="134"/>
      <c r="S16" s="134"/>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row>
    <row r="17" spans="1:62" x14ac:dyDescent="0.25">
      <c r="A17" s="327" t="s">
        <v>1158</v>
      </c>
      <c r="B17" s="476">
        <v>11997240138</v>
      </c>
      <c r="C17" s="476">
        <v>67982672</v>
      </c>
      <c r="D17" s="477">
        <v>0</v>
      </c>
      <c r="E17" s="476">
        <v>0</v>
      </c>
      <c r="F17" s="478">
        <f>B17+C17-D17+E17</f>
        <v>12065222810</v>
      </c>
      <c r="G17" s="478">
        <v>10509577861</v>
      </c>
      <c r="H17" s="478">
        <v>385351784</v>
      </c>
      <c r="I17" s="476">
        <v>0</v>
      </c>
      <c r="J17" s="476">
        <v>0</v>
      </c>
      <c r="K17" s="476">
        <f>G17+H17-I17</f>
        <v>10894929645</v>
      </c>
      <c r="L17" s="476">
        <f>F17-K17</f>
        <v>1170293165</v>
      </c>
      <c r="M17" s="478">
        <v>1487662277</v>
      </c>
      <c r="N17" s="136"/>
      <c r="O17" s="135"/>
      <c r="P17" s="135"/>
      <c r="Q17" s="135"/>
      <c r="R17" s="135"/>
      <c r="S17" s="135"/>
      <c r="AE17" s="105"/>
      <c r="AF17" s="105"/>
      <c r="AG17" s="105"/>
      <c r="AH17" s="105"/>
      <c r="AI17" s="105"/>
      <c r="AJ17" s="105"/>
      <c r="AK17" s="105"/>
      <c r="AL17" s="105"/>
      <c r="AM17" s="105"/>
      <c r="AN17" s="105"/>
      <c r="AO17" s="105"/>
      <c r="AP17" s="105"/>
      <c r="AQ17" s="105"/>
      <c r="AR17" s="105"/>
      <c r="AS17" s="105"/>
      <c r="AT17" s="105"/>
      <c r="AU17" s="105"/>
      <c r="AV17" s="105"/>
      <c r="AW17" s="105"/>
      <c r="AX17" s="105"/>
      <c r="AY17" s="105"/>
      <c r="AZ17" s="105"/>
      <c r="BA17" s="105"/>
      <c r="BB17" s="105"/>
      <c r="BC17" s="105"/>
      <c r="BD17" s="105"/>
      <c r="BE17" s="105"/>
      <c r="BF17" s="105"/>
      <c r="BG17" s="105"/>
      <c r="BH17" s="105"/>
      <c r="BI17" s="105"/>
      <c r="BJ17" s="105"/>
    </row>
    <row r="18" spans="1:62" s="320" customFormat="1" x14ac:dyDescent="0.25">
      <c r="A18" s="327" t="s">
        <v>1159</v>
      </c>
      <c r="B18" s="476">
        <v>251083516</v>
      </c>
      <c r="C18" s="476">
        <v>10507132</v>
      </c>
      <c r="D18" s="479">
        <v>0</v>
      </c>
      <c r="E18" s="476">
        <v>0</v>
      </c>
      <c r="F18" s="478">
        <f t="shared" ref="F18:F43" si="0">B18+C18-D18+E18</f>
        <v>261590648</v>
      </c>
      <c r="G18" s="478">
        <v>227255564</v>
      </c>
      <c r="H18" s="478">
        <v>14512315</v>
      </c>
      <c r="I18" s="478">
        <v>0</v>
      </c>
      <c r="J18" s="476">
        <v>0</v>
      </c>
      <c r="K18" s="476">
        <f>G18+H18-I18</f>
        <v>241767879</v>
      </c>
      <c r="L18" s="476">
        <f>F18-K18</f>
        <v>19822769</v>
      </c>
      <c r="M18" s="478">
        <v>23827953</v>
      </c>
      <c r="N18" s="136"/>
      <c r="O18" s="135"/>
      <c r="P18" s="135"/>
      <c r="Q18" s="135"/>
      <c r="R18" s="135"/>
      <c r="S18" s="13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5"/>
      <c r="BA18" s="105"/>
      <c r="BB18" s="105"/>
      <c r="BC18" s="105"/>
      <c r="BD18" s="105"/>
      <c r="BE18" s="105"/>
      <c r="BF18" s="105"/>
      <c r="BG18" s="105"/>
      <c r="BH18" s="105"/>
      <c r="BI18" s="105"/>
      <c r="BJ18" s="105"/>
    </row>
    <row r="19" spans="1:62" s="320" customFormat="1" x14ac:dyDescent="0.25">
      <c r="A19" s="327" t="s">
        <v>1160</v>
      </c>
      <c r="B19" s="476">
        <v>14580194027</v>
      </c>
      <c r="C19" s="480">
        <v>320607206</v>
      </c>
      <c r="D19" s="477">
        <v>0</v>
      </c>
      <c r="E19" s="476">
        <v>0</v>
      </c>
      <c r="F19" s="478">
        <f t="shared" si="0"/>
        <v>14900801233</v>
      </c>
      <c r="G19" s="478">
        <v>13812926013</v>
      </c>
      <c r="H19" s="478">
        <v>502525410</v>
      </c>
      <c r="I19" s="476">
        <v>0</v>
      </c>
      <c r="J19" s="476">
        <v>0</v>
      </c>
      <c r="K19" s="476">
        <f t="shared" ref="K19:K40" si="1">G19+H19-I19</f>
        <v>14315451423</v>
      </c>
      <c r="L19" s="476">
        <f t="shared" ref="L19:L40" si="2">F19-K19</f>
        <v>585349810</v>
      </c>
      <c r="M19" s="478">
        <v>767268014</v>
      </c>
      <c r="N19" s="136"/>
      <c r="O19" s="135"/>
      <c r="P19" s="135"/>
      <c r="Q19" s="135"/>
      <c r="R19" s="135"/>
      <c r="S19" s="13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5"/>
      <c r="BA19" s="105"/>
      <c r="BB19" s="105"/>
      <c r="BC19" s="105"/>
      <c r="BD19" s="105"/>
      <c r="BE19" s="105"/>
      <c r="BF19" s="105"/>
      <c r="BG19" s="105"/>
      <c r="BH19" s="105"/>
      <c r="BI19" s="105"/>
      <c r="BJ19" s="105"/>
    </row>
    <row r="20" spans="1:62" s="320" customFormat="1" x14ac:dyDescent="0.25">
      <c r="A20" s="327" t="s">
        <v>924</v>
      </c>
      <c r="B20" s="476">
        <v>7342678774</v>
      </c>
      <c r="C20" s="480">
        <v>13485000</v>
      </c>
      <c r="D20" s="479">
        <v>0</v>
      </c>
      <c r="E20" s="476">
        <v>0</v>
      </c>
      <c r="F20" s="478">
        <f t="shared" si="0"/>
        <v>7356163774</v>
      </c>
      <c r="G20" s="478">
        <v>7318980593</v>
      </c>
      <c r="H20" s="478">
        <v>7065280</v>
      </c>
      <c r="I20" s="478">
        <v>0</v>
      </c>
      <c r="J20" s="476">
        <v>0</v>
      </c>
      <c r="K20" s="476">
        <f t="shared" si="1"/>
        <v>7326045873</v>
      </c>
      <c r="L20" s="476">
        <f t="shared" si="2"/>
        <v>30117901</v>
      </c>
      <c r="M20" s="478">
        <v>23698181</v>
      </c>
      <c r="N20" s="136"/>
      <c r="O20" s="135"/>
      <c r="P20" s="135"/>
      <c r="Q20" s="135"/>
      <c r="R20" s="135"/>
      <c r="S20" s="135"/>
      <c r="T20" s="105"/>
      <c r="U20" s="105"/>
      <c r="V20" s="105"/>
      <c r="W20" s="105"/>
      <c r="X20" s="105"/>
      <c r="Y20" s="105"/>
      <c r="Z20" s="105"/>
      <c r="AA20" s="105"/>
      <c r="AB20" s="105"/>
      <c r="AC20" s="105"/>
      <c r="AD20" s="105"/>
      <c r="AE20" s="105"/>
      <c r="AF20" s="105"/>
      <c r="AG20" s="105"/>
      <c r="AH20" s="105"/>
      <c r="AI20" s="105"/>
      <c r="AJ20" s="105"/>
      <c r="AK20" s="105"/>
      <c r="AL20" s="105"/>
      <c r="AM20" s="105"/>
      <c r="AN20" s="105"/>
      <c r="AO20" s="105"/>
      <c r="AP20" s="105"/>
      <c r="AQ20" s="105"/>
      <c r="AR20" s="105"/>
      <c r="AS20" s="105"/>
      <c r="AT20" s="105"/>
      <c r="AU20" s="105"/>
      <c r="AV20" s="105"/>
      <c r="AW20" s="105"/>
      <c r="AX20" s="105"/>
      <c r="AY20" s="105"/>
      <c r="AZ20" s="105"/>
      <c r="BA20" s="105"/>
      <c r="BB20" s="105"/>
      <c r="BC20" s="105"/>
      <c r="BD20" s="105"/>
      <c r="BE20" s="105"/>
      <c r="BF20" s="105"/>
      <c r="BG20" s="105"/>
      <c r="BH20" s="105"/>
      <c r="BI20" s="105"/>
      <c r="BJ20" s="105"/>
    </row>
    <row r="21" spans="1:62" s="320" customFormat="1" x14ac:dyDescent="0.25">
      <c r="A21" s="327" t="s">
        <v>925</v>
      </c>
      <c r="B21" s="476">
        <v>8010295649</v>
      </c>
      <c r="C21" s="480">
        <v>179721246</v>
      </c>
      <c r="D21" s="479">
        <v>0</v>
      </c>
      <c r="E21" s="476">
        <v>0</v>
      </c>
      <c r="F21" s="478">
        <f t="shared" si="0"/>
        <v>8190016895</v>
      </c>
      <c r="G21" s="478">
        <v>5818462542</v>
      </c>
      <c r="H21" s="478">
        <v>311676086</v>
      </c>
      <c r="I21" s="478">
        <v>0</v>
      </c>
      <c r="J21" s="476">
        <v>0</v>
      </c>
      <c r="K21" s="476">
        <f t="shared" si="1"/>
        <v>6130138628</v>
      </c>
      <c r="L21" s="476">
        <f t="shared" si="2"/>
        <v>2059878267</v>
      </c>
      <c r="M21" s="478">
        <v>2191833107</v>
      </c>
      <c r="N21" s="136"/>
      <c r="O21" s="135"/>
      <c r="P21" s="135"/>
      <c r="Q21" s="135"/>
      <c r="R21" s="135"/>
      <c r="S21" s="13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c r="AY21" s="105"/>
      <c r="AZ21" s="105"/>
      <c r="BA21" s="105"/>
      <c r="BB21" s="105"/>
      <c r="BC21" s="105"/>
      <c r="BD21" s="105"/>
      <c r="BE21" s="105"/>
      <c r="BF21" s="105"/>
      <c r="BG21" s="105"/>
      <c r="BH21" s="105"/>
      <c r="BI21" s="105"/>
      <c r="BJ21" s="105"/>
    </row>
    <row r="22" spans="1:62" s="320" customFormat="1" x14ac:dyDescent="0.25">
      <c r="A22" s="327" t="s">
        <v>1161</v>
      </c>
      <c r="B22" s="476">
        <v>1725120237</v>
      </c>
      <c r="C22" s="480">
        <v>126985455</v>
      </c>
      <c r="D22" s="479">
        <v>0</v>
      </c>
      <c r="E22" s="476">
        <v>0</v>
      </c>
      <c r="F22" s="478">
        <f t="shared" si="0"/>
        <v>1852105692</v>
      </c>
      <c r="G22" s="478">
        <v>922407062</v>
      </c>
      <c r="H22" s="478">
        <v>104923268</v>
      </c>
      <c r="I22" s="478">
        <v>0</v>
      </c>
      <c r="J22" s="476">
        <v>0</v>
      </c>
      <c r="K22" s="476">
        <f t="shared" si="1"/>
        <v>1027330330</v>
      </c>
      <c r="L22" s="476">
        <f t="shared" si="2"/>
        <v>824775362</v>
      </c>
      <c r="M22" s="478">
        <v>802713175</v>
      </c>
      <c r="N22" s="136"/>
      <c r="O22" s="135"/>
      <c r="P22" s="135"/>
      <c r="Q22" s="135"/>
      <c r="R22" s="135"/>
      <c r="S22" s="135"/>
      <c r="T22" s="105"/>
      <c r="U22" s="105"/>
      <c r="V22" s="105"/>
      <c r="W22" s="105"/>
      <c r="X22" s="105"/>
      <c r="Y22" s="105"/>
      <c r="Z22" s="105"/>
      <c r="AA22" s="105"/>
      <c r="AB22" s="105"/>
      <c r="AC22" s="105"/>
      <c r="AD22" s="105"/>
      <c r="AE22" s="105"/>
      <c r="AF22" s="105"/>
      <c r="AG22" s="105"/>
      <c r="AH22" s="105"/>
      <c r="AI22" s="105"/>
      <c r="AJ22" s="105"/>
      <c r="AK22" s="105"/>
      <c r="AL22" s="105"/>
      <c r="AM22" s="105"/>
      <c r="AN22" s="105"/>
      <c r="AO22" s="105"/>
      <c r="AP22" s="105"/>
      <c r="AQ22" s="105"/>
      <c r="AR22" s="105"/>
      <c r="AS22" s="105"/>
      <c r="AT22" s="105"/>
      <c r="AU22" s="105"/>
      <c r="AV22" s="105"/>
      <c r="AW22" s="105"/>
      <c r="AX22" s="105"/>
      <c r="AY22" s="105"/>
      <c r="AZ22" s="105"/>
      <c r="BA22" s="105"/>
      <c r="BB22" s="105"/>
      <c r="BC22" s="105"/>
      <c r="BD22" s="105"/>
      <c r="BE22" s="105"/>
      <c r="BF22" s="105"/>
      <c r="BG22" s="105"/>
      <c r="BH22" s="105"/>
      <c r="BI22" s="105"/>
      <c r="BJ22" s="105"/>
    </row>
    <row r="23" spans="1:62" s="320" customFormat="1" x14ac:dyDescent="0.25">
      <c r="A23" s="327" t="s">
        <v>926</v>
      </c>
      <c r="B23" s="476">
        <v>10900660139</v>
      </c>
      <c r="C23" s="480">
        <v>245261567</v>
      </c>
      <c r="D23" s="479">
        <v>0</v>
      </c>
      <c r="E23" s="476">
        <v>0</v>
      </c>
      <c r="F23" s="478">
        <f t="shared" si="0"/>
        <v>11145921706</v>
      </c>
      <c r="G23" s="478">
        <v>9686500561</v>
      </c>
      <c r="H23" s="478">
        <v>470437746</v>
      </c>
      <c r="I23" s="478">
        <v>0</v>
      </c>
      <c r="J23" s="476">
        <v>0</v>
      </c>
      <c r="K23" s="476">
        <f t="shared" si="1"/>
        <v>10156938307</v>
      </c>
      <c r="L23" s="476">
        <f t="shared" si="2"/>
        <v>988983399</v>
      </c>
      <c r="M23" s="478">
        <v>1214159578</v>
      </c>
      <c r="N23" s="136"/>
      <c r="O23" s="135"/>
      <c r="P23" s="135"/>
      <c r="Q23" s="135"/>
      <c r="R23" s="135"/>
      <c r="S23" s="13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c r="BA23" s="105"/>
      <c r="BB23" s="105"/>
      <c r="BC23" s="105"/>
      <c r="BD23" s="105"/>
      <c r="BE23" s="105"/>
      <c r="BF23" s="105"/>
      <c r="BG23" s="105"/>
      <c r="BH23" s="105"/>
      <c r="BI23" s="105"/>
      <c r="BJ23" s="105"/>
    </row>
    <row r="24" spans="1:62" s="320" customFormat="1" x14ac:dyDescent="0.25">
      <c r="A24" s="327" t="s">
        <v>1162</v>
      </c>
      <c r="B24" s="476">
        <v>13919417098</v>
      </c>
      <c r="C24" s="480">
        <v>0</v>
      </c>
      <c r="D24" s="479">
        <v>216758545</v>
      </c>
      <c r="E24" s="476">
        <v>0</v>
      </c>
      <c r="F24" s="478">
        <f t="shared" si="0"/>
        <v>13702658553</v>
      </c>
      <c r="G24" s="478">
        <v>11282601457</v>
      </c>
      <c r="H24" s="478">
        <v>493038075</v>
      </c>
      <c r="I24" s="478">
        <v>63057031</v>
      </c>
      <c r="J24" s="476">
        <v>0</v>
      </c>
      <c r="K24" s="476">
        <f t="shared" si="1"/>
        <v>11712582501</v>
      </c>
      <c r="L24" s="476">
        <f t="shared" si="2"/>
        <v>1990076052</v>
      </c>
      <c r="M24" s="478">
        <v>2636815641</v>
      </c>
      <c r="N24" s="136"/>
      <c r="O24" s="135"/>
      <c r="P24" s="135"/>
      <c r="Q24" s="135"/>
      <c r="R24" s="135"/>
      <c r="S24" s="13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5"/>
      <c r="AR24" s="105"/>
      <c r="AS24" s="105"/>
      <c r="AT24" s="105"/>
      <c r="AU24" s="105"/>
      <c r="AV24" s="105"/>
      <c r="AW24" s="105"/>
      <c r="AX24" s="105"/>
      <c r="AY24" s="105"/>
      <c r="AZ24" s="105"/>
      <c r="BA24" s="105"/>
      <c r="BB24" s="105"/>
      <c r="BC24" s="105"/>
      <c r="BD24" s="105"/>
      <c r="BE24" s="105"/>
      <c r="BF24" s="105"/>
      <c r="BG24" s="105"/>
      <c r="BH24" s="105"/>
      <c r="BI24" s="105"/>
      <c r="BJ24" s="105"/>
    </row>
    <row r="25" spans="1:62" s="320" customFormat="1" x14ac:dyDescent="0.25">
      <c r="A25" s="327" t="s">
        <v>1163</v>
      </c>
      <c r="B25" s="476">
        <v>230059592</v>
      </c>
      <c r="C25" s="480">
        <v>0</v>
      </c>
      <c r="D25" s="479">
        <v>66855493</v>
      </c>
      <c r="E25" s="476">
        <v>0</v>
      </c>
      <c r="F25" s="478">
        <f t="shared" si="0"/>
        <v>163204099</v>
      </c>
      <c r="G25" s="478">
        <v>230062441</v>
      </c>
      <c r="H25" s="478">
        <v>0</v>
      </c>
      <c r="I25" s="478">
        <v>66855493</v>
      </c>
      <c r="J25" s="476">
        <v>0</v>
      </c>
      <c r="K25" s="476">
        <f t="shared" si="1"/>
        <v>163206948</v>
      </c>
      <c r="L25" s="476">
        <f t="shared" si="2"/>
        <v>-2849</v>
      </c>
      <c r="M25" s="478">
        <v>-2849</v>
      </c>
      <c r="N25" s="136"/>
      <c r="O25" s="135"/>
      <c r="P25" s="135"/>
      <c r="Q25" s="135"/>
      <c r="R25" s="135"/>
      <c r="S25" s="13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c r="BA25" s="105"/>
      <c r="BB25" s="105"/>
      <c r="BC25" s="105"/>
      <c r="BD25" s="105"/>
      <c r="BE25" s="105"/>
      <c r="BF25" s="105"/>
      <c r="BG25" s="105"/>
      <c r="BH25" s="105"/>
      <c r="BI25" s="105"/>
      <c r="BJ25" s="105"/>
    </row>
    <row r="26" spans="1:62" s="320" customFormat="1" x14ac:dyDescent="0.25">
      <c r="A26" s="327" t="s">
        <v>1164</v>
      </c>
      <c r="B26" s="476">
        <v>25384131</v>
      </c>
      <c r="C26" s="480">
        <v>0</v>
      </c>
      <c r="D26" s="479">
        <v>0</v>
      </c>
      <c r="E26" s="476">
        <v>0</v>
      </c>
      <c r="F26" s="478">
        <f t="shared" si="0"/>
        <v>25384131</v>
      </c>
      <c r="G26" s="478">
        <v>25084344</v>
      </c>
      <c r="H26" s="478">
        <v>0</v>
      </c>
      <c r="I26" s="478">
        <v>0</v>
      </c>
      <c r="J26" s="476">
        <v>0</v>
      </c>
      <c r="K26" s="476">
        <f>G26+H26-I26</f>
        <v>25084344</v>
      </c>
      <c r="L26" s="476">
        <f t="shared" si="2"/>
        <v>299787</v>
      </c>
      <c r="M26" s="478">
        <v>299787</v>
      </c>
      <c r="N26" s="136"/>
      <c r="O26" s="135"/>
      <c r="P26" s="135"/>
      <c r="Q26" s="135"/>
      <c r="R26" s="135"/>
      <c r="S26" s="13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c r="BA26" s="105"/>
      <c r="BB26" s="105"/>
      <c r="BC26" s="105"/>
      <c r="BD26" s="105"/>
      <c r="BE26" s="105"/>
      <c r="BF26" s="105"/>
      <c r="BG26" s="105"/>
      <c r="BH26" s="105"/>
      <c r="BI26" s="105"/>
      <c r="BJ26" s="105"/>
    </row>
    <row r="27" spans="1:62" s="320" customFormat="1" x14ac:dyDescent="0.25">
      <c r="A27" s="327" t="s">
        <v>928</v>
      </c>
      <c r="B27" s="476">
        <v>13810164</v>
      </c>
      <c r="C27" s="480">
        <v>0</v>
      </c>
      <c r="D27" s="479">
        <v>0</v>
      </c>
      <c r="E27" s="476">
        <v>0</v>
      </c>
      <c r="F27" s="478">
        <f t="shared" si="0"/>
        <v>13810164</v>
      </c>
      <c r="G27" s="478">
        <v>13810171</v>
      </c>
      <c r="H27" s="478">
        <v>0</v>
      </c>
      <c r="I27" s="478">
        <v>0</v>
      </c>
      <c r="J27" s="476">
        <v>0</v>
      </c>
      <c r="K27" s="476">
        <f t="shared" si="1"/>
        <v>13810171</v>
      </c>
      <c r="L27" s="476">
        <f t="shared" si="2"/>
        <v>-7</v>
      </c>
      <c r="M27" s="478">
        <v>-7</v>
      </c>
      <c r="N27" s="136"/>
      <c r="O27" s="135"/>
      <c r="P27" s="135"/>
      <c r="Q27" s="135"/>
      <c r="R27" s="135"/>
      <c r="S27" s="13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c r="AS27" s="105"/>
      <c r="AT27" s="105"/>
      <c r="AU27" s="105"/>
      <c r="AV27" s="105"/>
      <c r="AW27" s="105"/>
      <c r="AX27" s="105"/>
      <c r="AY27" s="105"/>
      <c r="AZ27" s="105"/>
      <c r="BA27" s="105"/>
      <c r="BB27" s="105"/>
      <c r="BC27" s="105"/>
      <c r="BD27" s="105"/>
      <c r="BE27" s="105"/>
      <c r="BF27" s="105"/>
      <c r="BG27" s="105"/>
      <c r="BH27" s="105"/>
      <c r="BI27" s="105"/>
      <c r="BJ27" s="105"/>
    </row>
    <row r="28" spans="1:62" s="320" customFormat="1" x14ac:dyDescent="0.25">
      <c r="A28" s="327" t="s">
        <v>927</v>
      </c>
      <c r="B28" s="476">
        <v>28946668138</v>
      </c>
      <c r="C28" s="476">
        <v>492319486</v>
      </c>
      <c r="D28" s="479">
        <v>253253458</v>
      </c>
      <c r="E28" s="476">
        <v>2430815956</v>
      </c>
      <c r="F28" s="478">
        <f t="shared" si="0"/>
        <v>31616550122</v>
      </c>
      <c r="G28" s="478">
        <v>9581597210</v>
      </c>
      <c r="H28" s="478">
        <v>651716629</v>
      </c>
      <c r="I28" s="478">
        <v>0</v>
      </c>
      <c r="J28" s="476">
        <v>0</v>
      </c>
      <c r="K28" s="476">
        <f t="shared" si="1"/>
        <v>10233313839</v>
      </c>
      <c r="L28" s="476">
        <f t="shared" si="2"/>
        <v>21383236283</v>
      </c>
      <c r="M28" s="478">
        <v>19365070928</v>
      </c>
      <c r="N28" s="136"/>
      <c r="O28" s="135"/>
      <c r="P28" s="135"/>
      <c r="Q28" s="135"/>
      <c r="R28" s="135"/>
      <c r="S28" s="13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c r="AS28" s="105"/>
      <c r="AT28" s="105"/>
      <c r="AU28" s="105"/>
      <c r="AV28" s="105"/>
      <c r="AW28" s="105"/>
      <c r="AX28" s="105"/>
      <c r="AY28" s="105"/>
      <c r="AZ28" s="105"/>
      <c r="BA28" s="105"/>
      <c r="BB28" s="105"/>
      <c r="BC28" s="105"/>
      <c r="BD28" s="105"/>
      <c r="BE28" s="105"/>
      <c r="BF28" s="105"/>
      <c r="BG28" s="105"/>
      <c r="BH28" s="105"/>
      <c r="BI28" s="105"/>
      <c r="BJ28" s="105"/>
    </row>
    <row r="29" spans="1:62" s="320" customFormat="1" x14ac:dyDescent="0.25">
      <c r="A29" s="327" t="s">
        <v>192</v>
      </c>
      <c r="B29" s="476">
        <v>10521713490</v>
      </c>
      <c r="C29" s="476">
        <v>145715566</v>
      </c>
      <c r="D29" s="479">
        <v>0</v>
      </c>
      <c r="E29" s="476">
        <v>0</v>
      </c>
      <c r="F29" s="478">
        <f t="shared" si="0"/>
        <v>10667429056</v>
      </c>
      <c r="G29" s="478">
        <v>3505882816</v>
      </c>
      <c r="H29" s="478">
        <v>359220048</v>
      </c>
      <c r="I29" s="478">
        <v>0</v>
      </c>
      <c r="J29" s="476">
        <v>0</v>
      </c>
      <c r="K29" s="476">
        <f t="shared" si="1"/>
        <v>3865102864</v>
      </c>
      <c r="L29" s="476">
        <f>F29-K29</f>
        <v>6802326192</v>
      </c>
      <c r="M29" s="478">
        <v>7015830674</v>
      </c>
      <c r="N29" s="136"/>
      <c r="O29" s="135"/>
      <c r="P29" s="135"/>
      <c r="Q29" s="135"/>
      <c r="R29" s="135"/>
      <c r="S29" s="13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105"/>
      <c r="AU29" s="105"/>
      <c r="AV29" s="105"/>
      <c r="AW29" s="105"/>
      <c r="AX29" s="105"/>
      <c r="AY29" s="105"/>
      <c r="AZ29" s="105"/>
      <c r="BA29" s="105"/>
      <c r="BB29" s="105"/>
      <c r="BC29" s="105"/>
      <c r="BD29" s="105"/>
      <c r="BE29" s="105"/>
      <c r="BF29" s="105"/>
      <c r="BG29" s="105"/>
      <c r="BH29" s="105"/>
      <c r="BI29" s="105"/>
      <c r="BJ29" s="105"/>
    </row>
    <row r="30" spans="1:62" s="320" customFormat="1" x14ac:dyDescent="0.25">
      <c r="A30" s="327" t="s">
        <v>929</v>
      </c>
      <c r="B30" s="476">
        <v>942983211</v>
      </c>
      <c r="C30" s="476">
        <v>0</v>
      </c>
      <c r="D30" s="479">
        <v>0</v>
      </c>
      <c r="E30" s="476">
        <v>0</v>
      </c>
      <c r="F30" s="478">
        <f t="shared" si="0"/>
        <v>942983211</v>
      </c>
      <c r="G30" s="478">
        <v>942983215</v>
      </c>
      <c r="H30" s="478">
        <v>0</v>
      </c>
      <c r="I30" s="478">
        <v>0</v>
      </c>
      <c r="J30" s="476">
        <v>0</v>
      </c>
      <c r="K30" s="476">
        <f t="shared" si="1"/>
        <v>942983215</v>
      </c>
      <c r="L30" s="476">
        <f>F30-K30</f>
        <v>-4</v>
      </c>
      <c r="M30" s="478">
        <v>-4</v>
      </c>
      <c r="N30" s="136"/>
      <c r="O30" s="135"/>
      <c r="P30" s="135"/>
      <c r="Q30" s="135"/>
      <c r="R30" s="135"/>
      <c r="S30" s="13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c r="AS30" s="105"/>
      <c r="AT30" s="105"/>
      <c r="AU30" s="105"/>
      <c r="AV30" s="105"/>
      <c r="AW30" s="105"/>
      <c r="AX30" s="105"/>
      <c r="AY30" s="105"/>
      <c r="AZ30" s="105"/>
      <c r="BA30" s="105"/>
      <c r="BB30" s="105"/>
      <c r="BC30" s="105"/>
      <c r="BD30" s="105"/>
      <c r="BE30" s="105"/>
      <c r="BF30" s="105"/>
      <c r="BG30" s="105"/>
      <c r="BH30" s="105"/>
      <c r="BI30" s="105"/>
      <c r="BJ30" s="105"/>
    </row>
    <row r="31" spans="1:62" s="320" customFormat="1" x14ac:dyDescent="0.25">
      <c r="A31" s="327" t="s">
        <v>930</v>
      </c>
      <c r="B31" s="476">
        <v>8946066</v>
      </c>
      <c r="C31" s="476">
        <v>0</v>
      </c>
      <c r="D31" s="479">
        <v>8946066</v>
      </c>
      <c r="E31" s="476">
        <v>0</v>
      </c>
      <c r="F31" s="478">
        <f t="shared" si="0"/>
        <v>0</v>
      </c>
      <c r="G31" s="478">
        <v>4976040</v>
      </c>
      <c r="H31" s="478">
        <v>400902</v>
      </c>
      <c r="I31" s="478">
        <v>5376942</v>
      </c>
      <c r="J31" s="476">
        <v>0</v>
      </c>
      <c r="K31" s="476">
        <f t="shared" si="1"/>
        <v>0</v>
      </c>
      <c r="L31" s="476">
        <f t="shared" si="2"/>
        <v>0</v>
      </c>
      <c r="M31" s="478">
        <v>3569124</v>
      </c>
      <c r="N31" s="136"/>
      <c r="O31" s="135"/>
      <c r="P31" s="135"/>
      <c r="Q31" s="135"/>
      <c r="R31" s="135"/>
      <c r="S31" s="135"/>
      <c r="T31" s="105"/>
      <c r="U31" s="105"/>
      <c r="V31" s="105"/>
      <c r="W31" s="105"/>
      <c r="X31" s="105"/>
      <c r="Y31" s="105"/>
      <c r="Z31" s="105"/>
      <c r="AA31" s="105"/>
      <c r="AB31" s="105"/>
      <c r="AC31" s="105"/>
      <c r="AD31" s="105"/>
      <c r="AE31" s="105"/>
      <c r="AF31" s="105"/>
      <c r="AG31" s="105"/>
      <c r="AH31" s="105"/>
      <c r="AI31" s="105"/>
      <c r="AJ31" s="105"/>
      <c r="AK31" s="105"/>
      <c r="AL31" s="105"/>
      <c r="AM31" s="105"/>
      <c r="AN31" s="105"/>
      <c r="AO31" s="105"/>
      <c r="AP31" s="105"/>
      <c r="AQ31" s="105"/>
      <c r="AR31" s="105"/>
      <c r="AS31" s="105"/>
      <c r="AT31" s="105"/>
      <c r="AU31" s="105"/>
      <c r="AV31" s="105"/>
      <c r="AW31" s="105"/>
      <c r="AX31" s="105"/>
      <c r="AY31" s="105"/>
      <c r="AZ31" s="105"/>
      <c r="BA31" s="105"/>
      <c r="BB31" s="105"/>
      <c r="BC31" s="105"/>
      <c r="BD31" s="105"/>
      <c r="BE31" s="105"/>
      <c r="BF31" s="105"/>
      <c r="BG31" s="105"/>
      <c r="BH31" s="105"/>
      <c r="BI31" s="105"/>
      <c r="BJ31" s="105"/>
    </row>
    <row r="32" spans="1:62" s="320" customFormat="1" x14ac:dyDescent="0.25">
      <c r="A32" s="327" t="s">
        <v>1165</v>
      </c>
      <c r="B32" s="476">
        <v>8481011314</v>
      </c>
      <c r="C32" s="476">
        <v>0</v>
      </c>
      <c r="D32" s="479">
        <v>8481011314</v>
      </c>
      <c r="E32" s="476">
        <v>0</v>
      </c>
      <c r="F32" s="478">
        <f t="shared" si="0"/>
        <v>0</v>
      </c>
      <c r="G32" s="478">
        <v>6425326218</v>
      </c>
      <c r="H32" s="478">
        <v>741023319</v>
      </c>
      <c r="I32" s="478">
        <v>7166349537</v>
      </c>
      <c r="J32" s="476">
        <v>0</v>
      </c>
      <c r="K32" s="476">
        <f t="shared" si="1"/>
        <v>0</v>
      </c>
      <c r="L32" s="476">
        <f t="shared" si="2"/>
        <v>0</v>
      </c>
      <c r="M32" s="478">
        <v>1314661777</v>
      </c>
      <c r="N32" s="136"/>
      <c r="O32" s="135"/>
      <c r="P32" s="135"/>
      <c r="Q32" s="135"/>
      <c r="R32" s="135"/>
      <c r="S32" s="13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c r="BA32" s="105"/>
      <c r="BB32" s="105"/>
      <c r="BC32" s="105"/>
      <c r="BD32" s="105"/>
      <c r="BE32" s="105"/>
      <c r="BF32" s="105"/>
      <c r="BG32" s="105"/>
      <c r="BH32" s="105"/>
      <c r="BI32" s="105"/>
      <c r="BJ32" s="105"/>
    </row>
    <row r="33" spans="1:62" s="320" customFormat="1" x14ac:dyDescent="0.25">
      <c r="A33" s="327" t="s">
        <v>931</v>
      </c>
      <c r="B33" s="476">
        <v>516893268</v>
      </c>
      <c r="C33" s="476">
        <v>0</v>
      </c>
      <c r="D33" s="479">
        <v>516893268</v>
      </c>
      <c r="E33" s="476">
        <v>0</v>
      </c>
      <c r="F33" s="478">
        <f t="shared" si="0"/>
        <v>0</v>
      </c>
      <c r="G33" s="478">
        <v>189387279</v>
      </c>
      <c r="H33" s="478">
        <v>22419881</v>
      </c>
      <c r="I33" s="478">
        <v>211807160</v>
      </c>
      <c r="J33" s="476">
        <v>0</v>
      </c>
      <c r="K33" s="476">
        <f t="shared" si="1"/>
        <v>0</v>
      </c>
      <c r="L33" s="476">
        <f t="shared" si="2"/>
        <v>0</v>
      </c>
      <c r="M33" s="478">
        <v>305086108</v>
      </c>
      <c r="N33" s="136"/>
      <c r="O33" s="135"/>
      <c r="P33" s="135"/>
      <c r="Q33" s="135"/>
      <c r="R33" s="135"/>
      <c r="S33" s="13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c r="BA33" s="105"/>
      <c r="BB33" s="105"/>
      <c r="BC33" s="105"/>
      <c r="BD33" s="105"/>
      <c r="BE33" s="105"/>
      <c r="BF33" s="105"/>
      <c r="BG33" s="105"/>
      <c r="BH33" s="105"/>
      <c r="BI33" s="105"/>
      <c r="BJ33" s="105"/>
    </row>
    <row r="34" spans="1:62" s="320" customFormat="1" x14ac:dyDescent="0.25">
      <c r="A34" s="327" t="s">
        <v>932</v>
      </c>
      <c r="B34" s="476">
        <v>127454513</v>
      </c>
      <c r="C34" s="476">
        <v>0</v>
      </c>
      <c r="D34" s="479">
        <v>127454513</v>
      </c>
      <c r="E34" s="476">
        <v>0</v>
      </c>
      <c r="F34" s="478">
        <f t="shared" si="0"/>
        <v>0</v>
      </c>
      <c r="G34" s="478">
        <v>78251975</v>
      </c>
      <c r="H34" s="478">
        <v>0</v>
      </c>
      <c r="I34" s="478">
        <v>78251975</v>
      </c>
      <c r="J34" s="476">
        <v>0</v>
      </c>
      <c r="K34" s="476">
        <f t="shared" si="1"/>
        <v>0</v>
      </c>
      <c r="L34" s="476">
        <f t="shared" si="2"/>
        <v>0</v>
      </c>
      <c r="M34" s="478">
        <v>49202538</v>
      </c>
      <c r="N34" s="136"/>
      <c r="O34" s="135"/>
      <c r="P34" s="135"/>
      <c r="Q34" s="135"/>
      <c r="R34" s="135"/>
      <c r="S34" s="135"/>
      <c r="T34" s="105"/>
      <c r="U34" s="105"/>
      <c r="V34" s="105"/>
      <c r="W34" s="105"/>
      <c r="X34" s="105"/>
      <c r="Y34" s="105"/>
      <c r="Z34" s="105"/>
      <c r="AA34" s="105"/>
      <c r="AB34" s="105"/>
      <c r="AC34" s="105"/>
      <c r="AD34" s="105"/>
      <c r="AE34" s="105"/>
      <c r="AF34" s="105"/>
      <c r="AG34" s="105"/>
      <c r="AH34" s="105"/>
      <c r="AI34" s="105"/>
      <c r="AJ34" s="105"/>
      <c r="AK34" s="105"/>
      <c r="AL34" s="105"/>
      <c r="AM34" s="105"/>
      <c r="AN34" s="105"/>
      <c r="AO34" s="105"/>
      <c r="AP34" s="105"/>
      <c r="AQ34" s="105"/>
      <c r="AR34" s="105"/>
      <c r="AS34" s="105"/>
      <c r="AT34" s="105"/>
      <c r="AU34" s="105"/>
      <c r="AV34" s="105"/>
      <c r="AW34" s="105"/>
      <c r="AX34" s="105"/>
      <c r="AY34" s="105"/>
      <c r="AZ34" s="105"/>
      <c r="BA34" s="105"/>
      <c r="BB34" s="105"/>
      <c r="BC34" s="105"/>
      <c r="BD34" s="105"/>
      <c r="BE34" s="105"/>
      <c r="BF34" s="105"/>
      <c r="BG34" s="105"/>
      <c r="BH34" s="105"/>
      <c r="BI34" s="105"/>
      <c r="BJ34" s="105"/>
    </row>
    <row r="35" spans="1:62" s="320" customFormat="1" x14ac:dyDescent="0.25">
      <c r="A35" s="327" t="s">
        <v>933</v>
      </c>
      <c r="B35" s="476">
        <v>164900580</v>
      </c>
      <c r="C35" s="476">
        <v>0</v>
      </c>
      <c r="D35" s="479">
        <v>164900580</v>
      </c>
      <c r="E35" s="476">
        <v>0</v>
      </c>
      <c r="F35" s="478">
        <f t="shared" si="0"/>
        <v>0</v>
      </c>
      <c r="G35" s="478">
        <v>94459911</v>
      </c>
      <c r="H35" s="478">
        <v>7352888</v>
      </c>
      <c r="I35" s="478">
        <v>101812799</v>
      </c>
      <c r="J35" s="476">
        <v>0</v>
      </c>
      <c r="K35" s="476">
        <f t="shared" si="1"/>
        <v>0</v>
      </c>
      <c r="L35" s="476">
        <f t="shared" si="2"/>
        <v>0</v>
      </c>
      <c r="M35" s="478">
        <v>63087781</v>
      </c>
      <c r="N35" s="136"/>
      <c r="O35" s="135"/>
      <c r="P35" s="135"/>
      <c r="Q35" s="135"/>
      <c r="R35" s="135"/>
      <c r="S35" s="135"/>
      <c r="T35" s="105"/>
      <c r="U35" s="105"/>
      <c r="V35" s="105"/>
      <c r="W35" s="105"/>
      <c r="X35" s="105"/>
      <c r="Y35" s="105"/>
      <c r="Z35" s="105"/>
      <c r="AA35" s="105"/>
      <c r="AB35" s="105"/>
      <c r="AC35" s="105"/>
      <c r="AD35" s="105"/>
      <c r="AE35" s="105"/>
      <c r="AF35" s="105"/>
      <c r="AG35" s="105"/>
      <c r="AH35" s="105"/>
      <c r="AI35" s="105"/>
      <c r="AJ35" s="105"/>
      <c r="AK35" s="105"/>
      <c r="AL35" s="105"/>
      <c r="AM35" s="105"/>
      <c r="AN35" s="105"/>
      <c r="AO35" s="105"/>
      <c r="AP35" s="105"/>
      <c r="AQ35" s="105"/>
      <c r="AR35" s="105"/>
      <c r="AS35" s="105"/>
      <c r="AT35" s="105"/>
      <c r="AU35" s="105"/>
      <c r="AV35" s="105"/>
      <c r="AW35" s="105"/>
      <c r="AX35" s="105"/>
      <c r="AY35" s="105"/>
      <c r="AZ35" s="105"/>
      <c r="BA35" s="105"/>
      <c r="BB35" s="105"/>
      <c r="BC35" s="105"/>
      <c r="BD35" s="105"/>
      <c r="BE35" s="105"/>
      <c r="BF35" s="105"/>
      <c r="BG35" s="105"/>
      <c r="BH35" s="105"/>
      <c r="BI35" s="105"/>
      <c r="BJ35" s="105"/>
    </row>
    <row r="36" spans="1:62" s="320" customFormat="1" x14ac:dyDescent="0.25">
      <c r="A36" s="327" t="s">
        <v>934</v>
      </c>
      <c r="B36" s="476">
        <v>163024248</v>
      </c>
      <c r="C36" s="476">
        <v>0</v>
      </c>
      <c r="D36" s="479">
        <v>163024248</v>
      </c>
      <c r="E36" s="476">
        <v>0</v>
      </c>
      <c r="F36" s="478">
        <f t="shared" si="0"/>
        <v>0</v>
      </c>
      <c r="G36" s="478">
        <v>92742243</v>
      </c>
      <c r="H36" s="478">
        <v>7336326</v>
      </c>
      <c r="I36" s="478">
        <v>100078569</v>
      </c>
      <c r="J36" s="476">
        <v>0</v>
      </c>
      <c r="K36" s="476">
        <f t="shared" si="1"/>
        <v>0</v>
      </c>
      <c r="L36" s="476">
        <f t="shared" si="2"/>
        <v>0</v>
      </c>
      <c r="M36" s="478">
        <v>62945679</v>
      </c>
      <c r="N36" s="136"/>
      <c r="O36" s="135"/>
      <c r="P36" s="135"/>
      <c r="Q36" s="135"/>
      <c r="R36" s="135"/>
      <c r="S36" s="135"/>
      <c r="T36" s="105"/>
      <c r="U36" s="105"/>
      <c r="V36" s="105"/>
      <c r="W36" s="105"/>
      <c r="X36" s="105"/>
      <c r="Y36" s="105"/>
      <c r="Z36" s="105"/>
      <c r="AA36" s="105"/>
      <c r="AB36" s="105"/>
      <c r="AC36" s="105"/>
      <c r="AD36" s="105"/>
      <c r="AE36" s="105"/>
      <c r="AF36" s="105"/>
      <c r="AG36" s="105"/>
      <c r="AH36" s="105"/>
      <c r="AI36" s="105"/>
      <c r="AJ36" s="105"/>
      <c r="AK36" s="105"/>
      <c r="AL36" s="105"/>
      <c r="AM36" s="105"/>
      <c r="AN36" s="105"/>
      <c r="AO36" s="105"/>
      <c r="AP36" s="105"/>
      <c r="AQ36" s="105"/>
      <c r="AR36" s="105"/>
      <c r="AS36" s="105"/>
      <c r="AT36" s="105"/>
      <c r="AU36" s="105"/>
      <c r="AV36" s="105"/>
      <c r="AW36" s="105"/>
      <c r="AX36" s="105"/>
      <c r="AY36" s="105"/>
      <c r="AZ36" s="105"/>
      <c r="BA36" s="105"/>
      <c r="BB36" s="105"/>
      <c r="BC36" s="105"/>
      <c r="BD36" s="105"/>
      <c r="BE36" s="105"/>
      <c r="BF36" s="105"/>
      <c r="BG36" s="105"/>
      <c r="BH36" s="105"/>
      <c r="BI36" s="105"/>
      <c r="BJ36" s="105"/>
    </row>
    <row r="37" spans="1:62" s="320" customFormat="1" x14ac:dyDescent="0.25">
      <c r="A37" s="327" t="s">
        <v>935</v>
      </c>
      <c r="B37" s="476">
        <v>937878569</v>
      </c>
      <c r="C37" s="476">
        <v>0</v>
      </c>
      <c r="D37" s="479">
        <v>937878569</v>
      </c>
      <c r="E37" s="476">
        <v>0</v>
      </c>
      <c r="F37" s="478">
        <f t="shared" si="0"/>
        <v>0</v>
      </c>
      <c r="G37" s="478">
        <v>539535214</v>
      </c>
      <c r="H37" s="478">
        <v>46426965</v>
      </c>
      <c r="I37" s="478">
        <v>585962179</v>
      </c>
      <c r="J37" s="476">
        <v>0</v>
      </c>
      <c r="K37" s="476">
        <f t="shared" si="1"/>
        <v>0</v>
      </c>
      <c r="L37" s="476">
        <f t="shared" si="2"/>
        <v>0</v>
      </c>
      <c r="M37" s="478">
        <v>351916390</v>
      </c>
      <c r="N37" s="136"/>
      <c r="O37" s="135"/>
      <c r="P37" s="135"/>
      <c r="Q37" s="135"/>
      <c r="R37" s="135"/>
      <c r="S37" s="135"/>
      <c r="T37" s="105"/>
      <c r="U37" s="105"/>
      <c r="V37" s="105"/>
      <c r="W37" s="105"/>
      <c r="X37" s="105"/>
      <c r="Y37" s="105"/>
      <c r="Z37" s="105"/>
      <c r="AA37" s="105"/>
      <c r="AB37" s="105"/>
      <c r="AC37" s="105"/>
      <c r="AD37" s="105"/>
      <c r="AE37" s="105"/>
      <c r="AF37" s="105"/>
      <c r="AG37" s="105"/>
      <c r="AH37" s="105"/>
      <c r="AI37" s="105"/>
      <c r="AJ37" s="105"/>
      <c r="AK37" s="105"/>
      <c r="AL37" s="105"/>
      <c r="AM37" s="105"/>
      <c r="AN37" s="105"/>
      <c r="AO37" s="105"/>
      <c r="AP37" s="105"/>
      <c r="AQ37" s="105"/>
      <c r="AR37" s="105"/>
      <c r="AS37" s="105"/>
      <c r="AT37" s="105"/>
      <c r="AU37" s="105"/>
      <c r="AV37" s="105"/>
      <c r="AW37" s="105"/>
      <c r="AX37" s="105"/>
      <c r="AY37" s="105"/>
      <c r="AZ37" s="105"/>
      <c r="BA37" s="105"/>
      <c r="BB37" s="105"/>
      <c r="BC37" s="105"/>
      <c r="BD37" s="105"/>
      <c r="BE37" s="105"/>
      <c r="BF37" s="105"/>
      <c r="BG37" s="105"/>
      <c r="BH37" s="105"/>
      <c r="BI37" s="105"/>
      <c r="BJ37" s="105"/>
    </row>
    <row r="38" spans="1:62" s="320" customFormat="1" x14ac:dyDescent="0.25">
      <c r="A38" s="327" t="s">
        <v>936</v>
      </c>
      <c r="B38" s="476">
        <v>1774622</v>
      </c>
      <c r="C38" s="476">
        <v>0</v>
      </c>
      <c r="D38" s="479">
        <v>1774622</v>
      </c>
      <c r="E38" s="476">
        <v>0</v>
      </c>
      <c r="F38" s="478">
        <f t="shared" si="0"/>
        <v>0</v>
      </c>
      <c r="G38" s="478">
        <v>873402</v>
      </c>
      <c r="H38" s="478">
        <v>77826</v>
      </c>
      <c r="I38" s="478">
        <v>951228</v>
      </c>
      <c r="J38" s="476">
        <v>0</v>
      </c>
      <c r="K38" s="476">
        <f t="shared" si="1"/>
        <v>0</v>
      </c>
      <c r="L38" s="476">
        <f t="shared" si="2"/>
        <v>0</v>
      </c>
      <c r="M38" s="478">
        <v>823394</v>
      </c>
      <c r="N38" s="136"/>
      <c r="O38" s="135"/>
      <c r="P38" s="135"/>
      <c r="Q38" s="135"/>
      <c r="R38" s="135"/>
      <c r="S38" s="135"/>
      <c r="T38" s="105"/>
      <c r="U38" s="105"/>
      <c r="V38" s="105"/>
      <c r="W38" s="105"/>
      <c r="X38" s="105"/>
      <c r="Y38" s="105"/>
      <c r="Z38" s="105"/>
      <c r="AA38" s="105"/>
      <c r="AB38" s="105"/>
      <c r="AC38" s="105"/>
      <c r="AD38" s="105"/>
      <c r="AE38" s="105"/>
      <c r="AF38" s="105"/>
      <c r="AG38" s="105"/>
      <c r="AH38" s="105"/>
      <c r="AI38" s="105"/>
      <c r="AJ38" s="105"/>
      <c r="AK38" s="105"/>
      <c r="AL38" s="105"/>
      <c r="AM38" s="105"/>
      <c r="AN38" s="105"/>
      <c r="AO38" s="105"/>
      <c r="AP38" s="105"/>
      <c r="AQ38" s="105"/>
      <c r="AR38" s="105"/>
      <c r="AS38" s="105"/>
      <c r="AT38" s="105"/>
      <c r="AU38" s="105"/>
      <c r="AV38" s="105"/>
      <c r="AW38" s="105"/>
      <c r="AX38" s="105"/>
      <c r="AY38" s="105"/>
      <c r="AZ38" s="105"/>
      <c r="BA38" s="105"/>
      <c r="BB38" s="105"/>
      <c r="BC38" s="105"/>
      <c r="BD38" s="105"/>
      <c r="BE38" s="105"/>
      <c r="BF38" s="105"/>
      <c r="BG38" s="105"/>
      <c r="BH38" s="105"/>
      <c r="BI38" s="105"/>
      <c r="BJ38" s="105"/>
    </row>
    <row r="39" spans="1:62" s="320" customFormat="1" x14ac:dyDescent="0.25">
      <c r="A39" s="327" t="s">
        <v>937</v>
      </c>
      <c r="B39" s="476">
        <v>1456703</v>
      </c>
      <c r="C39" s="476">
        <v>0</v>
      </c>
      <c r="D39" s="479">
        <v>1456703</v>
      </c>
      <c r="E39" s="476">
        <v>0</v>
      </c>
      <c r="F39" s="478">
        <f t="shared" si="0"/>
        <v>0</v>
      </c>
      <c r="G39" s="478">
        <v>716933</v>
      </c>
      <c r="H39" s="478">
        <v>63883</v>
      </c>
      <c r="I39" s="478">
        <v>780816</v>
      </c>
      <c r="J39" s="476">
        <v>0</v>
      </c>
      <c r="K39" s="476">
        <f t="shared" si="1"/>
        <v>0</v>
      </c>
      <c r="L39" s="476">
        <f t="shared" si="2"/>
        <v>0</v>
      </c>
      <c r="M39" s="478">
        <v>675887</v>
      </c>
      <c r="N39" s="136"/>
      <c r="O39" s="135"/>
      <c r="P39" s="135"/>
      <c r="Q39" s="135"/>
      <c r="R39" s="135"/>
      <c r="S39" s="135"/>
      <c r="T39" s="105"/>
      <c r="U39" s="105"/>
      <c r="V39" s="105"/>
      <c r="W39" s="105"/>
      <c r="X39" s="105"/>
      <c r="Y39" s="105"/>
      <c r="Z39" s="105"/>
      <c r="AA39" s="105"/>
      <c r="AB39" s="105"/>
      <c r="AC39" s="105"/>
      <c r="AD39" s="105"/>
      <c r="AE39" s="105"/>
      <c r="AF39" s="105"/>
      <c r="AG39" s="105"/>
      <c r="AH39" s="105"/>
      <c r="AI39" s="105"/>
      <c r="AJ39" s="105"/>
      <c r="AK39" s="105"/>
      <c r="AL39" s="105"/>
      <c r="AM39" s="105"/>
      <c r="AN39" s="105"/>
      <c r="AO39" s="105"/>
      <c r="AP39" s="105"/>
      <c r="AQ39" s="105"/>
      <c r="AR39" s="105"/>
      <c r="AS39" s="105"/>
      <c r="AT39" s="105"/>
      <c r="AU39" s="105"/>
      <c r="AV39" s="105"/>
      <c r="AW39" s="105"/>
      <c r="AX39" s="105"/>
      <c r="AY39" s="105"/>
      <c r="AZ39" s="105"/>
      <c r="BA39" s="105"/>
      <c r="BB39" s="105"/>
      <c r="BC39" s="105"/>
      <c r="BD39" s="105"/>
      <c r="BE39" s="105"/>
      <c r="BF39" s="105"/>
      <c r="BG39" s="105"/>
      <c r="BH39" s="105"/>
      <c r="BI39" s="105"/>
      <c r="BJ39" s="105"/>
    </row>
    <row r="40" spans="1:62" s="320" customFormat="1" x14ac:dyDescent="0.25">
      <c r="A40" s="327" t="s">
        <v>938</v>
      </c>
      <c r="B40" s="476">
        <v>330412324</v>
      </c>
      <c r="C40" s="476">
        <v>0</v>
      </c>
      <c r="D40" s="479">
        <v>330412324</v>
      </c>
      <c r="E40" s="476">
        <v>0</v>
      </c>
      <c r="F40" s="478">
        <f t="shared" si="0"/>
        <v>0</v>
      </c>
      <c r="G40" s="478">
        <v>330412324</v>
      </c>
      <c r="H40" s="478">
        <v>0</v>
      </c>
      <c r="I40" s="478">
        <v>330412324</v>
      </c>
      <c r="J40" s="476">
        <v>0</v>
      </c>
      <c r="K40" s="476">
        <f t="shared" si="1"/>
        <v>0</v>
      </c>
      <c r="L40" s="476">
        <f t="shared" si="2"/>
        <v>0</v>
      </c>
      <c r="M40" s="478">
        <v>0</v>
      </c>
      <c r="N40" s="136"/>
      <c r="O40" s="135"/>
      <c r="P40" s="135"/>
      <c r="Q40" s="135"/>
      <c r="R40" s="135"/>
      <c r="S40" s="135"/>
      <c r="T40" s="105"/>
      <c r="U40" s="105"/>
      <c r="V40" s="105"/>
      <c r="W40" s="105"/>
      <c r="X40" s="105"/>
      <c r="Y40" s="105"/>
      <c r="Z40" s="105"/>
      <c r="AA40" s="105"/>
      <c r="AB40" s="105"/>
      <c r="AC40" s="105"/>
      <c r="AD40" s="105"/>
      <c r="AE40" s="105"/>
      <c r="AF40" s="105"/>
      <c r="AG40" s="105"/>
      <c r="AH40" s="105"/>
      <c r="AI40" s="105"/>
      <c r="AJ40" s="105"/>
      <c r="AK40" s="105"/>
      <c r="AL40" s="105"/>
      <c r="AM40" s="105"/>
      <c r="AN40" s="105"/>
      <c r="AO40" s="105"/>
      <c r="AP40" s="105"/>
      <c r="AQ40" s="105"/>
      <c r="AR40" s="105"/>
      <c r="AS40" s="105"/>
      <c r="AT40" s="105"/>
      <c r="AU40" s="105"/>
      <c r="AV40" s="105"/>
      <c r="AW40" s="105"/>
      <c r="AX40" s="105"/>
      <c r="AY40" s="105"/>
      <c r="AZ40" s="105"/>
      <c r="BA40" s="105"/>
      <c r="BB40" s="105"/>
      <c r="BC40" s="105"/>
      <c r="BD40" s="105"/>
      <c r="BE40" s="105"/>
      <c r="BF40" s="105"/>
      <c r="BG40" s="105"/>
      <c r="BH40" s="105"/>
      <c r="BI40" s="105"/>
      <c r="BJ40" s="105"/>
    </row>
    <row r="41" spans="1:62" s="320" customFormat="1" x14ac:dyDescent="0.25">
      <c r="A41" s="327" t="s">
        <v>1166</v>
      </c>
      <c r="B41" s="476">
        <v>2576258607</v>
      </c>
      <c r="C41" s="476">
        <v>723955525</v>
      </c>
      <c r="D41" s="477">
        <v>541976800</v>
      </c>
      <c r="E41" s="476">
        <v>0</v>
      </c>
      <c r="F41" s="478">
        <f t="shared" si="0"/>
        <v>2758237332</v>
      </c>
      <c r="G41" s="478">
        <v>0</v>
      </c>
      <c r="H41" s="478">
        <v>0</v>
      </c>
      <c r="I41" s="478">
        <v>0</v>
      </c>
      <c r="J41" s="476">
        <v>0</v>
      </c>
      <c r="K41" s="476">
        <v>0</v>
      </c>
      <c r="L41" s="476">
        <f>F41-K41</f>
        <v>2758237332</v>
      </c>
      <c r="M41" s="478">
        <v>2582813152</v>
      </c>
      <c r="N41" s="136"/>
      <c r="O41" s="135"/>
      <c r="P41" s="135"/>
      <c r="Q41" s="135"/>
      <c r="R41" s="135"/>
      <c r="S41" s="13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105"/>
      <c r="AX41" s="105"/>
      <c r="AY41" s="105"/>
      <c r="AZ41" s="105"/>
      <c r="BA41" s="105"/>
      <c r="BB41" s="105"/>
      <c r="BC41" s="105"/>
      <c r="BD41" s="105"/>
      <c r="BE41" s="105"/>
      <c r="BF41" s="105"/>
      <c r="BG41" s="105"/>
      <c r="BH41" s="105"/>
      <c r="BI41" s="105"/>
      <c r="BJ41" s="105"/>
    </row>
    <row r="42" spans="1:62" s="320" customFormat="1" x14ac:dyDescent="0.25">
      <c r="A42" s="327" t="s">
        <v>939</v>
      </c>
      <c r="B42" s="476">
        <v>12324721275</v>
      </c>
      <c r="C42" s="480">
        <v>0</v>
      </c>
      <c r="D42" s="479">
        <v>12324721275</v>
      </c>
      <c r="E42" s="476">
        <v>0</v>
      </c>
      <c r="F42" s="478">
        <f t="shared" si="0"/>
        <v>0</v>
      </c>
      <c r="G42" s="478">
        <v>0</v>
      </c>
      <c r="H42" s="478">
        <v>0</v>
      </c>
      <c r="I42" s="478">
        <v>0</v>
      </c>
      <c r="J42" s="476">
        <v>0</v>
      </c>
      <c r="K42" s="476">
        <v>0</v>
      </c>
      <c r="L42" s="476">
        <f>F42-K42</f>
        <v>0</v>
      </c>
      <c r="M42" s="478">
        <v>12324721275</v>
      </c>
      <c r="N42" s="136"/>
      <c r="O42" s="135"/>
      <c r="P42" s="135"/>
      <c r="Q42" s="135"/>
      <c r="R42" s="135"/>
      <c r="S42" s="13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c r="BA42" s="105"/>
      <c r="BB42" s="105"/>
      <c r="BC42" s="105"/>
      <c r="BD42" s="105"/>
      <c r="BE42" s="105"/>
      <c r="BF42" s="105"/>
      <c r="BG42" s="105"/>
      <c r="BH42" s="105"/>
      <c r="BI42" s="105"/>
      <c r="BJ42" s="105"/>
    </row>
    <row r="43" spans="1:62" s="320" customFormat="1" x14ac:dyDescent="0.25">
      <c r="A43" s="327" t="s">
        <v>940</v>
      </c>
      <c r="B43" s="476">
        <v>180213199151</v>
      </c>
      <c r="C43" s="476">
        <v>3741916427</v>
      </c>
      <c r="D43" s="477">
        <v>82648181339</v>
      </c>
      <c r="E43" s="476">
        <v>39542668434</v>
      </c>
      <c r="F43" s="478">
        <f t="shared" si="0"/>
        <v>140849602673</v>
      </c>
      <c r="G43" s="478">
        <v>0</v>
      </c>
      <c r="H43" s="478">
        <v>0</v>
      </c>
      <c r="I43" s="476">
        <v>0</v>
      </c>
      <c r="J43" s="476">
        <v>0</v>
      </c>
      <c r="K43" s="476">
        <v>0</v>
      </c>
      <c r="L43" s="476">
        <f>F43-K43</f>
        <v>140849602673</v>
      </c>
      <c r="M43" s="478">
        <v>180213199151</v>
      </c>
      <c r="N43" s="136"/>
      <c r="O43" s="135"/>
      <c r="P43" s="135"/>
      <c r="Q43" s="135"/>
      <c r="R43" s="135"/>
      <c r="S43" s="13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c r="BA43" s="105"/>
      <c r="BB43" s="105"/>
      <c r="BC43" s="105"/>
      <c r="BD43" s="105"/>
      <c r="BE43" s="105"/>
      <c r="BF43" s="105"/>
      <c r="BG43" s="105"/>
      <c r="BH43" s="105"/>
      <c r="BI43" s="105"/>
      <c r="BJ43" s="105"/>
    </row>
    <row r="44" spans="1:62" x14ac:dyDescent="0.25">
      <c r="A44" s="98" t="s">
        <v>260</v>
      </c>
      <c r="B44" s="481">
        <f t="shared" ref="B44:M44" si="3">SUM(B17:B43)</f>
        <v>315255239544</v>
      </c>
      <c r="C44" s="481">
        <f t="shared" si="3"/>
        <v>6068457282</v>
      </c>
      <c r="D44" s="481">
        <f t="shared" si="3"/>
        <v>106785499117</v>
      </c>
      <c r="E44" s="481">
        <f t="shared" si="3"/>
        <v>41973484390</v>
      </c>
      <c r="F44" s="481">
        <f t="shared" si="3"/>
        <v>256511682099</v>
      </c>
      <c r="G44" s="481">
        <f t="shared" si="3"/>
        <v>81634813389</v>
      </c>
      <c r="H44" s="481">
        <f t="shared" si="3"/>
        <v>4125568631</v>
      </c>
      <c r="I44" s="481">
        <f t="shared" si="3"/>
        <v>8711696053</v>
      </c>
      <c r="J44" s="481">
        <f t="shared" si="3"/>
        <v>0</v>
      </c>
      <c r="K44" s="481">
        <f t="shared" si="3"/>
        <v>77048685967</v>
      </c>
      <c r="L44" s="481">
        <f t="shared" si="3"/>
        <v>179462996132</v>
      </c>
      <c r="M44" s="481">
        <f t="shared" si="3"/>
        <v>232801878711</v>
      </c>
      <c r="N44" s="135"/>
      <c r="O44" s="135"/>
      <c r="P44" s="135"/>
      <c r="Q44" s="135"/>
      <c r="R44" s="135"/>
      <c r="S44" s="135"/>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c r="BA44" s="105"/>
      <c r="BB44" s="105"/>
      <c r="BC44" s="105"/>
      <c r="BD44" s="105"/>
      <c r="BE44" s="105"/>
      <c r="BF44" s="105"/>
      <c r="BG44" s="105"/>
      <c r="BH44" s="105"/>
      <c r="BI44" s="105"/>
      <c r="BJ44" s="105"/>
    </row>
    <row r="45" spans="1:62" x14ac:dyDescent="0.25">
      <c r="B45" s="432"/>
      <c r="C45" s="432"/>
      <c r="D45" s="432"/>
      <c r="E45" s="432"/>
      <c r="F45" s="432"/>
      <c r="G45" s="432"/>
      <c r="H45" s="432"/>
      <c r="I45" s="432"/>
      <c r="J45" s="432"/>
      <c r="K45" s="432"/>
      <c r="L45" s="432"/>
      <c r="M45" s="432"/>
    </row>
    <row r="46" spans="1:62" s="320" customFormat="1" x14ac:dyDescent="0.25">
      <c r="A46" s="350" t="s">
        <v>941</v>
      </c>
      <c r="B46" s="482">
        <v>72407710170</v>
      </c>
      <c r="C46" s="482">
        <v>96075540579</v>
      </c>
      <c r="D46" s="482">
        <v>0</v>
      </c>
      <c r="E46" s="482">
        <v>85370133288</v>
      </c>
      <c r="F46" s="482">
        <f>B46+C46-D46+E46</f>
        <v>253853384037</v>
      </c>
      <c r="G46" s="482">
        <v>0</v>
      </c>
      <c r="H46" s="482">
        <v>0</v>
      </c>
      <c r="I46" s="482">
        <v>0</v>
      </c>
      <c r="J46" s="482">
        <v>0</v>
      </c>
      <c r="K46" s="482">
        <v>0</v>
      </c>
      <c r="L46" s="482">
        <f>F46-K46</f>
        <v>253853384037</v>
      </c>
      <c r="M46" s="482">
        <v>72407710170</v>
      </c>
      <c r="N46" s="136"/>
      <c r="O46" s="135"/>
      <c r="P46" s="135"/>
      <c r="Q46" s="135"/>
      <c r="R46" s="135"/>
      <c r="S46" s="13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c r="BA46" s="105"/>
      <c r="BB46" s="105"/>
      <c r="BC46" s="105"/>
      <c r="BD46" s="105"/>
      <c r="BE46" s="105"/>
      <c r="BF46" s="105"/>
      <c r="BG46" s="105"/>
      <c r="BH46" s="105"/>
      <c r="BI46" s="105"/>
      <c r="BJ46" s="105"/>
    </row>
    <row r="47" spans="1:62" x14ac:dyDescent="0.25">
      <c r="B47" s="432"/>
      <c r="C47" s="432"/>
      <c r="D47" s="432"/>
      <c r="E47" s="432"/>
      <c r="F47" s="432"/>
      <c r="G47" s="432"/>
      <c r="H47" s="432"/>
      <c r="I47" s="432"/>
      <c r="J47" s="432"/>
      <c r="K47" s="432"/>
      <c r="L47" s="432"/>
      <c r="M47" s="432"/>
    </row>
    <row r="48" spans="1:62" x14ac:dyDescent="0.25">
      <c r="A48" s="139" t="s">
        <v>113</v>
      </c>
      <c r="B48" s="483"/>
      <c r="C48" s="483"/>
      <c r="D48" s="483"/>
      <c r="E48" s="483"/>
      <c r="F48" s="483"/>
      <c r="G48" s="483"/>
      <c r="H48" s="483"/>
      <c r="I48" s="483"/>
      <c r="J48" s="483"/>
      <c r="K48" s="483"/>
      <c r="L48" s="484">
        <f>L44+L46</f>
        <v>433316380169</v>
      </c>
      <c r="M48" s="484">
        <f>M44+M46</f>
        <v>305209588881</v>
      </c>
    </row>
  </sheetData>
  <mergeCells count="1">
    <mergeCell ref="A12:M12"/>
  </mergeCells>
  <hyperlinks>
    <hyperlink ref="L1" location="BG!A1" display="BG"/>
  </hyperlink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dimension ref="A1:IV21"/>
  <sheetViews>
    <sheetView showGridLines="0" workbookViewId="0"/>
  </sheetViews>
  <sheetFormatPr baseColWidth="10" defaultRowHeight="15" x14ac:dyDescent="0.25"/>
  <cols>
    <col min="1" max="1" width="34.140625" customWidth="1"/>
    <col min="2" max="3" width="22.7109375" customWidth="1"/>
  </cols>
  <sheetData>
    <row r="1" spans="1:256" x14ac:dyDescent="0.25">
      <c r="A1" t="str">
        <f>Indice!C1</f>
        <v>RIEDER &amp; CIA. S.A.C.I.</v>
      </c>
      <c r="C1" s="119" t="s">
        <v>115</v>
      </c>
    </row>
    <row r="4" spans="1:256" x14ac:dyDescent="0.25">
      <c r="A4" s="209" t="s">
        <v>261</v>
      </c>
      <c r="B4" s="209"/>
      <c r="C4" s="209"/>
      <c r="D4" s="209"/>
      <c r="E4" s="966"/>
      <c r="F4" s="966"/>
      <c r="G4" s="966"/>
      <c r="H4" s="966"/>
      <c r="I4" s="966"/>
      <c r="J4" s="966"/>
      <c r="K4" s="966"/>
      <c r="L4" s="966"/>
      <c r="M4" s="966"/>
      <c r="N4" s="966"/>
      <c r="O4" s="966"/>
      <c r="P4" s="966"/>
      <c r="Q4" s="966"/>
      <c r="R4" s="966"/>
      <c r="S4" s="966"/>
      <c r="T4" s="966"/>
      <c r="U4" s="966"/>
      <c r="V4" s="966"/>
      <c r="W4" s="966"/>
      <c r="X4" s="966"/>
      <c r="Y4" s="966"/>
      <c r="Z4" s="966"/>
      <c r="AA4" s="966"/>
      <c r="AB4" s="966"/>
      <c r="AC4" s="966"/>
      <c r="AD4" s="966"/>
      <c r="AE4" s="966"/>
      <c r="AF4" s="966"/>
      <c r="AG4" s="966"/>
      <c r="AH4" s="966"/>
      <c r="AI4" s="966"/>
      <c r="AJ4" s="966"/>
      <c r="AK4" s="966"/>
      <c r="AL4" s="966"/>
      <c r="AM4" s="966"/>
      <c r="AN4" s="966"/>
      <c r="AO4" s="966"/>
      <c r="AP4" s="966"/>
      <c r="AQ4" s="966"/>
      <c r="AR4" s="966"/>
      <c r="AS4" s="966"/>
      <c r="AT4" s="966"/>
      <c r="AU4" s="966"/>
      <c r="AV4" s="966"/>
      <c r="AW4" s="966"/>
      <c r="AX4" s="966"/>
      <c r="AY4" s="966"/>
      <c r="AZ4" s="966"/>
      <c r="BA4" s="966"/>
      <c r="BB4" s="966"/>
      <c r="BC4" s="966"/>
      <c r="BD4" s="966"/>
      <c r="BE4" s="966"/>
      <c r="BF4" s="966"/>
      <c r="BG4" s="966"/>
      <c r="BH4" s="966"/>
      <c r="BI4" s="966"/>
      <c r="BJ4" s="966"/>
      <c r="BK4" s="966"/>
      <c r="BL4" s="966"/>
      <c r="BM4" s="966"/>
      <c r="BN4" s="966"/>
      <c r="BO4" s="966"/>
      <c r="BP4" s="966"/>
      <c r="BQ4" s="966"/>
      <c r="BR4" s="966"/>
      <c r="BS4" s="966"/>
      <c r="BT4" s="966"/>
      <c r="BU4" s="966"/>
      <c r="BV4" s="966"/>
      <c r="BW4" s="966"/>
      <c r="BX4" s="966"/>
      <c r="BY4" s="966"/>
      <c r="BZ4" s="966"/>
      <c r="CA4" s="966"/>
      <c r="CB4" s="966"/>
      <c r="CC4" s="966"/>
      <c r="CD4" s="966"/>
      <c r="CE4" s="966"/>
      <c r="CF4" s="966"/>
      <c r="CG4" s="966"/>
      <c r="CH4" s="966"/>
      <c r="CI4" s="966"/>
      <c r="CJ4" s="966"/>
      <c r="CK4" s="966"/>
      <c r="CL4" s="966"/>
      <c r="CM4" s="966"/>
      <c r="CN4" s="966"/>
      <c r="CO4" s="966"/>
      <c r="CP4" s="966"/>
      <c r="CQ4" s="966"/>
      <c r="CR4" s="966"/>
      <c r="CS4" s="966"/>
      <c r="CT4" s="966"/>
      <c r="CU4" s="966"/>
      <c r="CV4" s="966"/>
      <c r="CW4" s="966"/>
      <c r="CX4" s="966"/>
      <c r="CY4" s="966"/>
      <c r="CZ4" s="966"/>
      <c r="DA4" s="966"/>
      <c r="DB4" s="966"/>
      <c r="DC4" s="966"/>
      <c r="DD4" s="966"/>
      <c r="DE4" s="966"/>
      <c r="DF4" s="966"/>
      <c r="DG4" s="966"/>
      <c r="DH4" s="966"/>
      <c r="DI4" s="966"/>
      <c r="DJ4" s="966"/>
      <c r="DK4" s="966"/>
      <c r="DL4" s="966"/>
      <c r="DM4" s="966"/>
      <c r="DN4" s="966"/>
      <c r="DO4" s="966"/>
      <c r="DP4" s="966"/>
      <c r="DQ4" s="966"/>
      <c r="DR4" s="966"/>
      <c r="DS4" s="966"/>
      <c r="DT4" s="966"/>
      <c r="DU4" s="966"/>
      <c r="DV4" s="966"/>
      <c r="DW4" s="966"/>
      <c r="DX4" s="966"/>
      <c r="DY4" s="966"/>
      <c r="DZ4" s="966"/>
      <c r="EA4" s="966"/>
      <c r="EB4" s="966"/>
      <c r="EC4" s="966"/>
      <c r="ED4" s="966"/>
      <c r="EE4" s="966"/>
      <c r="EF4" s="966"/>
      <c r="EG4" s="966"/>
      <c r="EH4" s="966"/>
      <c r="EI4" s="966"/>
      <c r="EJ4" s="966"/>
      <c r="EK4" s="966"/>
      <c r="EL4" s="966"/>
      <c r="EM4" s="966"/>
      <c r="EN4" s="966"/>
      <c r="EO4" s="966"/>
      <c r="EP4" s="966"/>
      <c r="EQ4" s="966"/>
      <c r="ER4" s="966"/>
      <c r="ES4" s="966"/>
      <c r="ET4" s="966"/>
      <c r="EU4" s="966"/>
      <c r="EV4" s="966"/>
      <c r="EW4" s="966"/>
      <c r="EX4" s="966"/>
      <c r="EY4" s="966"/>
      <c r="EZ4" s="966"/>
      <c r="FA4" s="966"/>
      <c r="FB4" s="966"/>
      <c r="FC4" s="966"/>
      <c r="FD4" s="966"/>
      <c r="FE4" s="966"/>
      <c r="FF4" s="966"/>
      <c r="FG4" s="966"/>
      <c r="FH4" s="966"/>
      <c r="FI4" s="966"/>
      <c r="FJ4" s="966"/>
      <c r="FK4" s="966"/>
      <c r="FL4" s="966"/>
      <c r="FM4" s="966"/>
      <c r="FN4" s="966"/>
      <c r="FO4" s="966"/>
      <c r="FP4" s="966"/>
      <c r="FQ4" s="966"/>
      <c r="FR4" s="966"/>
      <c r="FS4" s="966"/>
      <c r="FT4" s="966"/>
      <c r="FU4" s="966"/>
      <c r="FV4" s="966"/>
      <c r="FW4" s="966"/>
      <c r="FX4" s="966"/>
      <c r="FY4" s="966"/>
      <c r="FZ4" s="966"/>
      <c r="GA4" s="966"/>
      <c r="GB4" s="966"/>
      <c r="GC4" s="966"/>
      <c r="GD4" s="966"/>
      <c r="GE4" s="966"/>
      <c r="GF4" s="966"/>
      <c r="GG4" s="966"/>
      <c r="GH4" s="966"/>
      <c r="GI4" s="966"/>
      <c r="GJ4" s="966"/>
      <c r="GK4" s="966"/>
      <c r="GL4" s="966"/>
      <c r="GM4" s="966"/>
      <c r="GN4" s="966"/>
      <c r="GO4" s="966"/>
      <c r="GP4" s="966"/>
      <c r="GQ4" s="966"/>
      <c r="GR4" s="966"/>
      <c r="GS4" s="966"/>
      <c r="GT4" s="966"/>
      <c r="GU4" s="966"/>
      <c r="GV4" s="966"/>
      <c r="GW4" s="966"/>
      <c r="GX4" s="966"/>
      <c r="GY4" s="966"/>
      <c r="GZ4" s="966"/>
      <c r="HA4" s="966"/>
      <c r="HB4" s="966"/>
      <c r="HC4" s="966"/>
      <c r="HD4" s="966"/>
      <c r="HE4" s="966"/>
      <c r="HF4" s="966"/>
      <c r="HG4" s="966"/>
      <c r="HH4" s="966"/>
      <c r="HI4" s="966"/>
      <c r="HJ4" s="966"/>
      <c r="HK4" s="966"/>
      <c r="HL4" s="966"/>
      <c r="HM4" s="966"/>
      <c r="HN4" s="966"/>
      <c r="HO4" s="966"/>
      <c r="HP4" s="966"/>
      <c r="HQ4" s="966"/>
      <c r="HR4" s="966"/>
      <c r="HS4" s="966"/>
      <c r="HT4" s="966"/>
      <c r="HU4" s="966"/>
      <c r="HV4" s="966"/>
      <c r="HW4" s="966"/>
      <c r="HX4" s="966"/>
      <c r="HY4" s="966"/>
      <c r="HZ4" s="966"/>
      <c r="IA4" s="966"/>
      <c r="IB4" s="966"/>
      <c r="IC4" s="966"/>
      <c r="ID4" s="966"/>
      <c r="IE4" s="966"/>
      <c r="IF4" s="966"/>
      <c r="IG4" s="966"/>
      <c r="IH4" s="966"/>
      <c r="II4" s="966"/>
      <c r="IJ4" s="966"/>
      <c r="IK4" s="966"/>
      <c r="IL4" s="966"/>
      <c r="IM4" s="966"/>
      <c r="IN4" s="966"/>
      <c r="IO4" s="966"/>
      <c r="IP4" s="966"/>
      <c r="IQ4" s="966"/>
      <c r="IR4" s="966"/>
      <c r="IS4" s="966"/>
      <c r="IT4" s="966"/>
      <c r="IU4" s="966"/>
      <c r="IV4" s="966"/>
    </row>
    <row r="5" spans="1:256" x14ac:dyDescent="0.25">
      <c r="B5" s="957" t="s">
        <v>256</v>
      </c>
      <c r="C5" s="957"/>
    </row>
    <row r="6" spans="1:256" ht="15.75" customHeight="1" x14ac:dyDescent="0.25">
      <c r="A6" s="109"/>
      <c r="B6" s="261">
        <f>IFERROR(IF(Indice!B6="","2XX2",YEAR(Indice!B6)),"2XX2")</f>
        <v>2023</v>
      </c>
      <c r="C6" s="261">
        <f>IFERROR(YEAR(Indice!B6-365),"2XX1")</f>
        <v>2022</v>
      </c>
      <c r="D6" s="109"/>
    </row>
    <row r="7" spans="1:256" ht="15" customHeight="1" x14ac:dyDescent="0.25">
      <c r="A7" s="111" t="s">
        <v>107</v>
      </c>
      <c r="B7" s="7"/>
      <c r="C7" s="7"/>
      <c r="D7" s="7"/>
    </row>
    <row r="8" spans="1:256" ht="15" customHeight="1" x14ac:dyDescent="0.25">
      <c r="A8" s="38" t="s">
        <v>110</v>
      </c>
      <c r="B8" s="38">
        <v>0</v>
      </c>
      <c r="C8" s="38">
        <v>0</v>
      </c>
      <c r="D8" s="38"/>
      <c r="E8" s="967"/>
      <c r="F8" s="967"/>
      <c r="G8" s="967"/>
      <c r="H8" s="967"/>
      <c r="I8" s="967"/>
      <c r="J8" s="967"/>
      <c r="K8" s="967"/>
      <c r="L8" s="967"/>
      <c r="M8" s="967"/>
      <c r="N8" s="967"/>
      <c r="O8" s="967"/>
      <c r="P8" s="967"/>
      <c r="Q8" s="967"/>
      <c r="R8" s="967"/>
      <c r="S8" s="967"/>
      <c r="T8" s="967"/>
      <c r="U8" s="967"/>
      <c r="V8" s="967"/>
      <c r="W8" s="967"/>
      <c r="X8" s="967"/>
      <c r="Y8" s="967"/>
      <c r="Z8" s="967"/>
      <c r="AA8" s="967"/>
      <c r="AB8" s="967"/>
      <c r="AC8" s="967"/>
      <c r="AD8" s="967"/>
      <c r="AE8" s="967"/>
      <c r="AF8" s="967"/>
      <c r="AG8" s="967"/>
      <c r="AH8" s="967"/>
      <c r="AI8" s="967"/>
      <c r="AJ8" s="967"/>
      <c r="AK8" s="967"/>
      <c r="AL8" s="967"/>
      <c r="AM8" s="967"/>
      <c r="AN8" s="967"/>
      <c r="AO8" s="967"/>
      <c r="AP8" s="967"/>
      <c r="AQ8" s="967"/>
      <c r="AR8" s="967"/>
      <c r="AS8" s="967"/>
      <c r="AT8" s="967"/>
      <c r="AU8" s="967"/>
      <c r="AV8" s="967"/>
      <c r="AW8" s="967"/>
      <c r="AX8" s="967"/>
      <c r="AY8" s="967"/>
      <c r="AZ8" s="967"/>
      <c r="BA8" s="967"/>
      <c r="BB8" s="967"/>
      <c r="BC8" s="967"/>
      <c r="BD8" s="967"/>
      <c r="BE8" s="967"/>
      <c r="BF8" s="967"/>
      <c r="BG8" s="967"/>
      <c r="BH8" s="967"/>
      <c r="BI8" s="967"/>
      <c r="BJ8" s="967"/>
      <c r="BK8" s="967"/>
      <c r="BL8" s="967"/>
      <c r="BM8" s="967"/>
      <c r="BN8" s="967"/>
      <c r="BO8" s="967"/>
      <c r="BP8" s="967"/>
      <c r="BQ8" s="967"/>
      <c r="BR8" s="967"/>
      <c r="BS8" s="967"/>
      <c r="BT8" s="967"/>
      <c r="BU8" s="967"/>
      <c r="BV8" s="967"/>
      <c r="BW8" s="967"/>
      <c r="BX8" s="967"/>
      <c r="BY8" s="967"/>
      <c r="BZ8" s="967"/>
      <c r="CA8" s="967"/>
      <c r="CB8" s="967"/>
      <c r="CC8" s="967"/>
      <c r="CD8" s="967"/>
      <c r="CE8" s="967"/>
      <c r="CF8" s="967"/>
      <c r="CG8" s="967"/>
      <c r="CH8" s="967"/>
      <c r="CI8" s="967"/>
      <c r="CJ8" s="967"/>
      <c r="CK8" s="967"/>
      <c r="CL8" s="967"/>
      <c r="CM8" s="967"/>
      <c r="CN8" s="967"/>
      <c r="CO8" s="967"/>
      <c r="CP8" s="967"/>
      <c r="CQ8" s="967"/>
      <c r="CR8" s="967"/>
      <c r="CS8" s="967"/>
      <c r="CT8" s="967"/>
      <c r="CU8" s="967"/>
      <c r="CV8" s="967"/>
      <c r="CW8" s="967"/>
      <c r="CX8" s="967"/>
      <c r="CY8" s="967"/>
      <c r="CZ8" s="967"/>
      <c r="DA8" s="967"/>
      <c r="DB8" s="967"/>
      <c r="DC8" s="967"/>
      <c r="DD8" s="967"/>
      <c r="DE8" s="967"/>
      <c r="DF8" s="967"/>
      <c r="DG8" s="967"/>
      <c r="DH8" s="967"/>
      <c r="DI8" s="967"/>
      <c r="DJ8" s="967"/>
      <c r="DK8" s="967"/>
      <c r="DL8" s="967"/>
      <c r="DM8" s="967"/>
      <c r="DN8" s="967"/>
      <c r="DO8" s="967"/>
      <c r="DP8" s="967"/>
      <c r="DQ8" s="967"/>
      <c r="DR8" s="967"/>
      <c r="DS8" s="967"/>
      <c r="DT8" s="967"/>
      <c r="DU8" s="967"/>
      <c r="DV8" s="967"/>
      <c r="DW8" s="967"/>
      <c r="DX8" s="967"/>
      <c r="DY8" s="967"/>
      <c r="DZ8" s="967"/>
      <c r="EA8" s="967"/>
      <c r="EB8" s="967"/>
      <c r="EC8" s="967"/>
      <c r="ED8" s="967"/>
      <c r="EE8" s="967"/>
      <c r="EF8" s="967"/>
      <c r="EG8" s="967"/>
      <c r="EH8" s="967"/>
      <c r="EI8" s="967"/>
      <c r="EJ8" s="967"/>
      <c r="EK8" s="967"/>
      <c r="EL8" s="967"/>
      <c r="EM8" s="967"/>
      <c r="EN8" s="967"/>
      <c r="EO8" s="967"/>
      <c r="EP8" s="967"/>
      <c r="EQ8" s="967"/>
      <c r="ER8" s="967"/>
      <c r="ES8" s="967"/>
      <c r="ET8" s="967"/>
      <c r="EU8" s="967"/>
      <c r="EV8" s="967"/>
      <c r="EW8" s="967"/>
      <c r="EX8" s="967"/>
      <c r="EY8" s="967"/>
      <c r="EZ8" s="967"/>
      <c r="FA8" s="967"/>
      <c r="FB8" s="967"/>
      <c r="FC8" s="967"/>
      <c r="FD8" s="967"/>
      <c r="FE8" s="967"/>
      <c r="FF8" s="967"/>
      <c r="FG8" s="967"/>
      <c r="FH8" s="967"/>
      <c r="FI8" s="967"/>
      <c r="FJ8" s="967"/>
      <c r="FK8" s="967"/>
      <c r="FL8" s="967"/>
      <c r="FM8" s="967"/>
      <c r="FN8" s="967"/>
      <c r="FO8" s="967"/>
      <c r="FP8" s="967"/>
      <c r="FQ8" s="967"/>
      <c r="FR8" s="967"/>
      <c r="FS8" s="967"/>
      <c r="FT8" s="967"/>
      <c r="FU8" s="967"/>
      <c r="FV8" s="967"/>
      <c r="FW8" s="967"/>
      <c r="FX8" s="967"/>
      <c r="FY8" s="967"/>
      <c r="FZ8" s="967"/>
      <c r="GA8" s="967"/>
      <c r="GB8" s="967"/>
      <c r="GC8" s="967"/>
      <c r="GD8" s="967"/>
      <c r="GE8" s="967"/>
      <c r="GF8" s="967"/>
      <c r="GG8" s="967"/>
      <c r="GH8" s="967"/>
      <c r="GI8" s="967"/>
      <c r="GJ8" s="967"/>
      <c r="GK8" s="967"/>
      <c r="GL8" s="967"/>
      <c r="GM8" s="967"/>
      <c r="GN8" s="967"/>
      <c r="GO8" s="967"/>
      <c r="GP8" s="967"/>
      <c r="GQ8" s="967"/>
      <c r="GR8" s="967"/>
      <c r="GS8" s="967"/>
      <c r="GT8" s="967"/>
      <c r="GU8" s="967"/>
      <c r="GV8" s="967"/>
      <c r="GW8" s="967"/>
      <c r="GX8" s="967"/>
      <c r="GY8" s="967"/>
      <c r="GZ8" s="967"/>
      <c r="HA8" s="967"/>
      <c r="HB8" s="967"/>
      <c r="HC8" s="967"/>
      <c r="HD8" s="967"/>
      <c r="HE8" s="967"/>
      <c r="HF8" s="967"/>
      <c r="HG8" s="967"/>
      <c r="HH8" s="967"/>
      <c r="HI8" s="967"/>
      <c r="HJ8" s="967"/>
      <c r="HK8" s="967"/>
      <c r="HL8" s="967"/>
      <c r="HM8" s="967"/>
      <c r="HN8" s="967"/>
      <c r="HO8" s="967"/>
      <c r="HP8" s="967"/>
      <c r="HQ8" s="967"/>
      <c r="HR8" s="967"/>
      <c r="HS8" s="967"/>
      <c r="HT8" s="967"/>
      <c r="HU8" s="967"/>
      <c r="HV8" s="967"/>
      <c r="HW8" s="967"/>
      <c r="HX8" s="967"/>
      <c r="HY8" s="967"/>
      <c r="HZ8" s="967"/>
      <c r="IA8" s="967"/>
      <c r="IB8" s="967"/>
      <c r="IC8" s="967"/>
      <c r="ID8" s="967"/>
      <c r="IE8" s="967"/>
      <c r="IF8" s="967"/>
      <c r="IG8" s="967"/>
      <c r="IH8" s="967"/>
      <c r="II8" s="967"/>
      <c r="IJ8" s="967"/>
      <c r="IK8" s="967"/>
      <c r="IL8" s="967"/>
      <c r="IM8" s="967"/>
      <c r="IN8" s="967"/>
      <c r="IO8" s="967"/>
      <c r="IP8" s="967"/>
      <c r="IQ8" s="967"/>
      <c r="IR8" s="967"/>
      <c r="IS8" s="967"/>
      <c r="IT8" s="967"/>
      <c r="IU8" s="967"/>
      <c r="IV8" s="967"/>
    </row>
    <row r="9" spans="1:256" ht="15" customHeight="1" x14ac:dyDescent="0.25">
      <c r="A9" s="112" t="s">
        <v>2</v>
      </c>
      <c r="B9" s="178">
        <f>B8</f>
        <v>0</v>
      </c>
      <c r="C9" s="178">
        <f>C8</f>
        <v>0</v>
      </c>
      <c r="D9" s="38"/>
      <c r="E9" s="108"/>
      <c r="F9" s="108"/>
      <c r="G9" s="108"/>
      <c r="H9" s="108"/>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c r="AQ9" s="108"/>
      <c r="AR9" s="108"/>
      <c r="AS9" s="108"/>
      <c r="AT9" s="108"/>
      <c r="AU9" s="108"/>
      <c r="AV9" s="108"/>
      <c r="AW9" s="108"/>
      <c r="AX9" s="108"/>
      <c r="AY9" s="108"/>
      <c r="AZ9" s="108"/>
      <c r="BA9" s="108"/>
      <c r="BB9" s="108"/>
      <c r="BC9" s="108"/>
      <c r="BD9" s="108"/>
      <c r="BE9" s="108"/>
      <c r="BF9" s="108"/>
      <c r="BG9" s="108"/>
      <c r="BH9" s="108"/>
      <c r="BI9" s="108"/>
      <c r="BJ9" s="108"/>
      <c r="BK9" s="108"/>
      <c r="BL9" s="108"/>
      <c r="BM9" s="108"/>
      <c r="BN9" s="108"/>
      <c r="BO9" s="108"/>
      <c r="BP9" s="108"/>
      <c r="BQ9" s="108"/>
      <c r="BR9" s="108"/>
      <c r="BS9" s="108"/>
      <c r="BT9" s="108"/>
      <c r="BU9" s="108"/>
      <c r="BV9" s="108"/>
      <c r="BW9" s="108"/>
      <c r="BX9" s="108"/>
      <c r="BY9" s="108"/>
      <c r="BZ9" s="108"/>
      <c r="CA9" s="108"/>
      <c r="CB9" s="108"/>
      <c r="CC9" s="108"/>
      <c r="CD9" s="108"/>
      <c r="CE9" s="108"/>
      <c r="CF9" s="108"/>
      <c r="CG9" s="108"/>
      <c r="CH9" s="108"/>
      <c r="CI9" s="108"/>
      <c r="CJ9" s="108"/>
      <c r="CK9" s="108"/>
      <c r="CL9" s="108"/>
      <c r="CM9" s="108"/>
      <c r="CN9" s="108"/>
      <c r="CO9" s="108"/>
      <c r="CP9" s="108"/>
      <c r="CQ9" s="108"/>
      <c r="CR9" s="108"/>
      <c r="CS9" s="108"/>
      <c r="CT9" s="108"/>
      <c r="CU9" s="108"/>
      <c r="CV9" s="108"/>
      <c r="CW9" s="108"/>
      <c r="CX9" s="108"/>
      <c r="CY9" s="108"/>
      <c r="CZ9" s="108"/>
      <c r="DA9" s="108"/>
      <c r="DB9" s="108"/>
      <c r="DC9" s="108"/>
      <c r="DD9" s="108"/>
      <c r="DE9" s="108"/>
      <c r="DF9" s="108"/>
      <c r="DG9" s="108"/>
      <c r="DH9" s="108"/>
      <c r="DI9" s="108"/>
      <c r="DJ9" s="108"/>
      <c r="DK9" s="108"/>
      <c r="DL9" s="108"/>
      <c r="DM9" s="108"/>
      <c r="DN9" s="108"/>
      <c r="DO9" s="108"/>
      <c r="DP9" s="108"/>
      <c r="DQ9" s="108"/>
      <c r="DR9" s="108"/>
      <c r="DS9" s="108"/>
      <c r="DT9" s="108"/>
      <c r="DU9" s="108"/>
      <c r="DV9" s="108"/>
      <c r="DW9" s="108"/>
      <c r="DX9" s="108"/>
      <c r="DY9" s="108"/>
      <c r="DZ9" s="108"/>
      <c r="EA9" s="108"/>
      <c r="EB9" s="108"/>
      <c r="EC9" s="108"/>
      <c r="ED9" s="108"/>
      <c r="EE9" s="108"/>
      <c r="EF9" s="108"/>
      <c r="EG9" s="108"/>
      <c r="EH9" s="108"/>
      <c r="EI9" s="108"/>
      <c r="EJ9" s="108"/>
      <c r="EK9" s="108"/>
      <c r="EL9" s="108"/>
      <c r="EM9" s="108"/>
      <c r="EN9" s="108"/>
      <c r="EO9" s="108"/>
      <c r="EP9" s="108"/>
      <c r="EQ9" s="108"/>
      <c r="ER9" s="108"/>
      <c r="ES9" s="108"/>
      <c r="ET9" s="108"/>
      <c r="EU9" s="108"/>
      <c r="EV9" s="108"/>
      <c r="EW9" s="108"/>
      <c r="EX9" s="108"/>
      <c r="EY9" s="108"/>
      <c r="EZ9" s="108"/>
      <c r="FA9" s="108"/>
      <c r="FB9" s="108"/>
      <c r="FC9" s="108"/>
      <c r="FD9" s="108"/>
      <c r="FE9" s="108"/>
      <c r="FF9" s="108"/>
      <c r="FG9" s="108"/>
      <c r="FH9" s="108"/>
      <c r="FI9" s="108"/>
      <c r="FJ9" s="108"/>
      <c r="FK9" s="108"/>
      <c r="FL9" s="108"/>
      <c r="FM9" s="108"/>
      <c r="FN9" s="108"/>
      <c r="FO9" s="108"/>
      <c r="FP9" s="108"/>
      <c r="FQ9" s="108"/>
      <c r="FR9" s="108"/>
      <c r="FS9" s="108"/>
      <c r="FT9" s="108"/>
      <c r="FU9" s="108"/>
      <c r="FV9" s="108"/>
      <c r="FW9" s="108"/>
      <c r="FX9" s="108"/>
      <c r="FY9" s="108"/>
      <c r="FZ9" s="108"/>
      <c r="GA9" s="108"/>
      <c r="GB9" s="108"/>
      <c r="GC9" s="108"/>
      <c r="GD9" s="108"/>
      <c r="GE9" s="108"/>
      <c r="GF9" s="108"/>
      <c r="GG9" s="108"/>
      <c r="GH9" s="108"/>
      <c r="GI9" s="108"/>
      <c r="GJ9" s="108"/>
      <c r="GK9" s="108"/>
      <c r="GL9" s="108"/>
      <c r="GM9" s="108"/>
      <c r="GN9" s="108"/>
      <c r="GO9" s="108"/>
      <c r="GP9" s="108"/>
      <c r="GQ9" s="108"/>
      <c r="GR9" s="108"/>
      <c r="GS9" s="108"/>
      <c r="GT9" s="108"/>
      <c r="GU9" s="108"/>
      <c r="GV9" s="108"/>
      <c r="GW9" s="108"/>
      <c r="GX9" s="108"/>
      <c r="GY9" s="108"/>
      <c r="GZ9" s="108"/>
      <c r="HA9" s="108"/>
      <c r="HB9" s="108"/>
      <c r="HC9" s="108"/>
      <c r="HD9" s="108"/>
      <c r="HE9" s="108"/>
      <c r="HF9" s="108"/>
      <c r="HG9" s="108"/>
      <c r="HH9" s="108"/>
      <c r="HI9" s="108"/>
      <c r="HJ9" s="108"/>
      <c r="HK9" s="108"/>
      <c r="HL9" s="108"/>
      <c r="HM9" s="108"/>
      <c r="HN9" s="108"/>
      <c r="HO9" s="108"/>
      <c r="HP9" s="108"/>
      <c r="HQ9" s="108"/>
      <c r="HR9" s="108"/>
      <c r="HS9" s="108"/>
      <c r="HT9" s="108"/>
      <c r="HU9" s="108"/>
      <c r="HV9" s="108"/>
      <c r="HW9" s="108"/>
      <c r="HX9" s="108"/>
      <c r="HY9" s="108"/>
      <c r="HZ9" s="108"/>
      <c r="IA9" s="108"/>
      <c r="IB9" s="108"/>
      <c r="IC9" s="108"/>
      <c r="ID9" s="108"/>
      <c r="IE9" s="108"/>
      <c r="IF9" s="108"/>
      <c r="IG9" s="108"/>
      <c r="IH9" s="108"/>
      <c r="II9" s="108"/>
      <c r="IJ9" s="108"/>
      <c r="IK9" s="108"/>
      <c r="IL9" s="108"/>
      <c r="IM9" s="108"/>
      <c r="IN9" s="108"/>
      <c r="IO9" s="108"/>
      <c r="IP9" s="108"/>
      <c r="IQ9" s="108"/>
      <c r="IR9" s="108"/>
      <c r="IS9" s="108"/>
      <c r="IT9" s="108"/>
      <c r="IU9" s="108"/>
      <c r="IV9" s="108"/>
    </row>
    <row r="10" spans="1:256" ht="15" customHeight="1" x14ac:dyDescent="0.25">
      <c r="A10" s="38"/>
      <c r="B10" s="38"/>
      <c r="C10" s="38"/>
      <c r="D10" s="38"/>
      <c r="E10" s="967"/>
      <c r="F10" s="967"/>
      <c r="G10" s="967"/>
      <c r="H10" s="967"/>
      <c r="I10" s="967"/>
      <c r="J10" s="967"/>
      <c r="K10" s="967"/>
      <c r="L10" s="967"/>
      <c r="M10" s="967"/>
      <c r="N10" s="967"/>
      <c r="O10" s="967"/>
      <c r="P10" s="967"/>
      <c r="Q10" s="967"/>
      <c r="R10" s="967"/>
      <c r="S10" s="967"/>
      <c r="T10" s="967"/>
      <c r="U10" s="967"/>
      <c r="V10" s="967"/>
      <c r="W10" s="967"/>
      <c r="X10" s="967"/>
      <c r="Y10" s="967"/>
      <c r="Z10" s="967"/>
      <c r="AA10" s="967"/>
      <c r="AB10" s="967"/>
      <c r="AC10" s="967"/>
      <c r="AD10" s="967"/>
      <c r="AE10" s="967"/>
      <c r="AF10" s="967"/>
      <c r="AG10" s="967"/>
      <c r="AH10" s="967"/>
      <c r="AI10" s="967"/>
      <c r="AJ10" s="967"/>
      <c r="AK10" s="967"/>
      <c r="AL10" s="967"/>
      <c r="AM10" s="967"/>
      <c r="AN10" s="967"/>
      <c r="AO10" s="967"/>
      <c r="AP10" s="967"/>
      <c r="AQ10" s="967"/>
      <c r="AR10" s="967"/>
      <c r="AS10" s="967"/>
      <c r="AT10" s="967"/>
      <c r="AU10" s="967"/>
      <c r="AV10" s="967"/>
      <c r="AW10" s="967"/>
      <c r="AX10" s="967"/>
      <c r="AY10" s="967"/>
      <c r="AZ10" s="967"/>
      <c r="BA10" s="967"/>
      <c r="BB10" s="967"/>
      <c r="BC10" s="967"/>
      <c r="BD10" s="967"/>
      <c r="BE10" s="967"/>
      <c r="BF10" s="967"/>
      <c r="BG10" s="967"/>
      <c r="BH10" s="967"/>
      <c r="BI10" s="967"/>
      <c r="BJ10" s="967"/>
      <c r="BK10" s="967"/>
      <c r="BL10" s="967"/>
      <c r="BM10" s="967"/>
      <c r="BN10" s="967"/>
      <c r="BO10" s="967"/>
      <c r="BP10" s="967"/>
      <c r="BQ10" s="967"/>
      <c r="BR10" s="967"/>
      <c r="BS10" s="967"/>
      <c r="BT10" s="967"/>
      <c r="BU10" s="967"/>
      <c r="BV10" s="967"/>
      <c r="BW10" s="967"/>
      <c r="BX10" s="967"/>
      <c r="BY10" s="967"/>
      <c r="BZ10" s="967"/>
      <c r="CA10" s="967"/>
      <c r="CB10" s="967"/>
      <c r="CC10" s="967"/>
      <c r="CD10" s="967"/>
      <c r="CE10" s="967"/>
      <c r="CF10" s="967"/>
      <c r="CG10" s="967"/>
      <c r="CH10" s="967"/>
      <c r="CI10" s="967"/>
      <c r="CJ10" s="967"/>
      <c r="CK10" s="967"/>
      <c r="CL10" s="967"/>
      <c r="CM10" s="967"/>
      <c r="CN10" s="967"/>
      <c r="CO10" s="967"/>
      <c r="CP10" s="967"/>
      <c r="CQ10" s="967"/>
      <c r="CR10" s="967"/>
      <c r="CS10" s="967"/>
      <c r="CT10" s="967"/>
      <c r="CU10" s="967"/>
      <c r="CV10" s="967"/>
      <c r="CW10" s="967"/>
      <c r="CX10" s="967"/>
      <c r="CY10" s="967"/>
      <c r="CZ10" s="967"/>
      <c r="DA10" s="967"/>
      <c r="DB10" s="967"/>
      <c r="DC10" s="967"/>
      <c r="DD10" s="967"/>
      <c r="DE10" s="967"/>
      <c r="DF10" s="967"/>
      <c r="DG10" s="967"/>
      <c r="DH10" s="967"/>
      <c r="DI10" s="967"/>
      <c r="DJ10" s="967"/>
      <c r="DK10" s="967"/>
      <c r="DL10" s="967"/>
      <c r="DM10" s="967"/>
      <c r="DN10" s="967"/>
      <c r="DO10" s="967"/>
      <c r="DP10" s="967"/>
      <c r="DQ10" s="967"/>
      <c r="DR10" s="967"/>
      <c r="DS10" s="967"/>
      <c r="DT10" s="967"/>
      <c r="DU10" s="967"/>
      <c r="DV10" s="967"/>
      <c r="DW10" s="967"/>
      <c r="DX10" s="967"/>
      <c r="DY10" s="967"/>
      <c r="DZ10" s="967"/>
      <c r="EA10" s="967"/>
      <c r="EB10" s="967"/>
      <c r="EC10" s="967"/>
      <c r="ED10" s="967"/>
      <c r="EE10" s="967"/>
      <c r="EF10" s="967"/>
      <c r="EG10" s="967"/>
      <c r="EH10" s="967"/>
      <c r="EI10" s="967"/>
      <c r="EJ10" s="967"/>
      <c r="EK10" s="967"/>
      <c r="EL10" s="967"/>
      <c r="EM10" s="967"/>
      <c r="EN10" s="967"/>
      <c r="EO10" s="967"/>
      <c r="EP10" s="967"/>
      <c r="EQ10" s="967"/>
      <c r="ER10" s="967"/>
      <c r="ES10" s="967"/>
      <c r="ET10" s="967"/>
      <c r="EU10" s="967"/>
      <c r="EV10" s="967"/>
      <c r="EW10" s="967"/>
      <c r="EX10" s="967"/>
      <c r="EY10" s="967"/>
      <c r="EZ10" s="967"/>
      <c r="FA10" s="967"/>
      <c r="FB10" s="967"/>
      <c r="FC10" s="967"/>
      <c r="FD10" s="967"/>
      <c r="FE10" s="967"/>
      <c r="FF10" s="967"/>
      <c r="FG10" s="967"/>
      <c r="FH10" s="967"/>
      <c r="FI10" s="967"/>
      <c r="FJ10" s="967"/>
      <c r="FK10" s="967"/>
      <c r="FL10" s="967"/>
      <c r="FM10" s="967"/>
      <c r="FN10" s="967"/>
      <c r="FO10" s="967"/>
      <c r="FP10" s="967"/>
      <c r="FQ10" s="967"/>
      <c r="FR10" s="967"/>
      <c r="FS10" s="967"/>
      <c r="FT10" s="967"/>
      <c r="FU10" s="967"/>
      <c r="FV10" s="967"/>
      <c r="FW10" s="967"/>
      <c r="FX10" s="967"/>
      <c r="FY10" s="967"/>
      <c r="FZ10" s="967"/>
      <c r="GA10" s="967"/>
      <c r="GB10" s="967"/>
      <c r="GC10" s="967"/>
      <c r="GD10" s="967"/>
      <c r="GE10" s="967"/>
      <c r="GF10" s="967"/>
      <c r="GG10" s="967"/>
      <c r="GH10" s="967"/>
      <c r="GI10" s="967"/>
      <c r="GJ10" s="967"/>
      <c r="GK10" s="967"/>
      <c r="GL10" s="967"/>
      <c r="GM10" s="967"/>
      <c r="GN10" s="967"/>
      <c r="GO10" s="967"/>
      <c r="GP10" s="967"/>
      <c r="GQ10" s="967"/>
      <c r="GR10" s="967"/>
      <c r="GS10" s="967"/>
      <c r="GT10" s="967"/>
      <c r="GU10" s="967"/>
      <c r="GV10" s="967"/>
      <c r="GW10" s="967"/>
      <c r="GX10" s="967"/>
      <c r="GY10" s="967"/>
      <c r="GZ10" s="967"/>
      <c r="HA10" s="967"/>
      <c r="HB10" s="967"/>
      <c r="HC10" s="967"/>
      <c r="HD10" s="967"/>
      <c r="HE10" s="967"/>
      <c r="HF10" s="967"/>
      <c r="HG10" s="967"/>
      <c r="HH10" s="967"/>
      <c r="HI10" s="967"/>
      <c r="HJ10" s="967"/>
      <c r="HK10" s="967"/>
      <c r="HL10" s="967"/>
      <c r="HM10" s="967"/>
      <c r="HN10" s="967"/>
      <c r="HO10" s="967"/>
      <c r="HP10" s="967"/>
      <c r="HQ10" s="967"/>
      <c r="HR10" s="967"/>
      <c r="HS10" s="967"/>
      <c r="HT10" s="967"/>
      <c r="HU10" s="967"/>
      <c r="HV10" s="967"/>
      <c r="HW10" s="967"/>
      <c r="HX10" s="967"/>
      <c r="HY10" s="967"/>
      <c r="HZ10" s="967"/>
      <c r="IA10" s="967"/>
      <c r="IB10" s="967"/>
      <c r="IC10" s="967"/>
      <c r="ID10" s="967"/>
      <c r="IE10" s="967"/>
      <c r="IF10" s="967"/>
      <c r="IG10" s="967"/>
      <c r="IH10" s="967"/>
      <c r="II10" s="967"/>
      <c r="IJ10" s="967"/>
      <c r="IK10" s="967"/>
      <c r="IL10" s="967"/>
      <c r="IM10" s="967"/>
      <c r="IN10" s="967"/>
      <c r="IO10" s="967"/>
      <c r="IP10" s="967"/>
      <c r="IQ10" s="967"/>
      <c r="IR10" s="967"/>
      <c r="IS10" s="967"/>
      <c r="IT10" s="967"/>
      <c r="IU10" s="967"/>
      <c r="IV10" s="967"/>
    </row>
    <row r="11" spans="1:256" ht="15" customHeight="1" x14ac:dyDescent="0.25">
      <c r="A11" s="112" t="s">
        <v>108</v>
      </c>
      <c r="B11" s="38"/>
      <c r="C11" s="38"/>
      <c r="D11" s="38"/>
      <c r="E11" s="967"/>
      <c r="F11" s="967"/>
      <c r="G11" s="967"/>
      <c r="H11" s="967"/>
      <c r="I11" s="967"/>
      <c r="J11" s="967"/>
      <c r="K11" s="967"/>
      <c r="L11" s="967"/>
      <c r="M11" s="967"/>
      <c r="N11" s="967"/>
      <c r="O11" s="967"/>
      <c r="P11" s="967"/>
      <c r="Q11" s="967"/>
      <c r="R11" s="967"/>
      <c r="S11" s="967"/>
      <c r="T11" s="967"/>
      <c r="U11" s="967"/>
      <c r="V11" s="967"/>
      <c r="W11" s="967"/>
      <c r="X11" s="967"/>
      <c r="Y11" s="967"/>
      <c r="Z11" s="967"/>
      <c r="AA11" s="967"/>
      <c r="AB11" s="967"/>
      <c r="AC11" s="967"/>
      <c r="AD11" s="967"/>
      <c r="AE11" s="967"/>
      <c r="AF11" s="967"/>
      <c r="AG11" s="967"/>
      <c r="AH11" s="967"/>
      <c r="AI11" s="967"/>
      <c r="AJ11" s="967"/>
      <c r="AK11" s="967"/>
      <c r="AL11" s="967"/>
      <c r="AM11" s="967"/>
      <c r="AN11" s="967"/>
      <c r="AO11" s="967"/>
      <c r="AP11" s="967"/>
      <c r="AQ11" s="967"/>
      <c r="AR11" s="967"/>
      <c r="AS11" s="967"/>
      <c r="AT11" s="967"/>
      <c r="AU11" s="967"/>
      <c r="AV11" s="967"/>
      <c r="AW11" s="967"/>
      <c r="AX11" s="967"/>
      <c r="AY11" s="967"/>
      <c r="AZ11" s="967"/>
      <c r="BA11" s="967"/>
      <c r="BB11" s="967"/>
      <c r="BC11" s="967"/>
      <c r="BD11" s="967"/>
      <c r="BE11" s="967"/>
      <c r="BF11" s="967"/>
      <c r="BG11" s="967"/>
      <c r="BH11" s="967"/>
      <c r="BI11" s="967"/>
      <c r="BJ11" s="967"/>
      <c r="BK11" s="967"/>
      <c r="BL11" s="967"/>
      <c r="BM11" s="967"/>
      <c r="BN11" s="967"/>
      <c r="BO11" s="967"/>
      <c r="BP11" s="967"/>
      <c r="BQ11" s="967"/>
      <c r="BR11" s="967"/>
      <c r="BS11" s="967"/>
      <c r="BT11" s="967"/>
      <c r="BU11" s="967"/>
      <c r="BV11" s="967"/>
      <c r="BW11" s="967"/>
      <c r="BX11" s="967"/>
      <c r="BY11" s="967"/>
      <c r="BZ11" s="967"/>
      <c r="CA11" s="967"/>
      <c r="CB11" s="967"/>
      <c r="CC11" s="967"/>
      <c r="CD11" s="967"/>
      <c r="CE11" s="967"/>
      <c r="CF11" s="967"/>
      <c r="CG11" s="967"/>
      <c r="CH11" s="967"/>
      <c r="CI11" s="967"/>
      <c r="CJ11" s="967"/>
      <c r="CK11" s="967"/>
      <c r="CL11" s="967"/>
      <c r="CM11" s="967"/>
      <c r="CN11" s="967"/>
      <c r="CO11" s="967"/>
      <c r="CP11" s="967"/>
      <c r="CQ11" s="967"/>
      <c r="CR11" s="967"/>
      <c r="CS11" s="967"/>
      <c r="CT11" s="967"/>
      <c r="CU11" s="967"/>
      <c r="CV11" s="967"/>
      <c r="CW11" s="967"/>
      <c r="CX11" s="967"/>
      <c r="CY11" s="967"/>
      <c r="CZ11" s="967"/>
      <c r="DA11" s="967"/>
      <c r="DB11" s="967"/>
      <c r="DC11" s="967"/>
      <c r="DD11" s="967"/>
      <c r="DE11" s="967"/>
      <c r="DF11" s="967"/>
      <c r="DG11" s="967"/>
      <c r="DH11" s="967"/>
      <c r="DI11" s="967"/>
      <c r="DJ11" s="967"/>
      <c r="DK11" s="967"/>
      <c r="DL11" s="967"/>
      <c r="DM11" s="967"/>
      <c r="DN11" s="967"/>
      <c r="DO11" s="967"/>
      <c r="DP11" s="967"/>
      <c r="DQ11" s="967"/>
      <c r="DR11" s="967"/>
      <c r="DS11" s="967"/>
      <c r="DT11" s="967"/>
      <c r="DU11" s="967"/>
      <c r="DV11" s="967"/>
      <c r="DW11" s="967"/>
      <c r="DX11" s="967"/>
      <c r="DY11" s="967"/>
      <c r="DZ11" s="967"/>
      <c r="EA11" s="967"/>
      <c r="EB11" s="967"/>
      <c r="EC11" s="967"/>
      <c r="ED11" s="967"/>
      <c r="EE11" s="967"/>
      <c r="EF11" s="967"/>
      <c r="EG11" s="967"/>
      <c r="EH11" s="967"/>
      <c r="EI11" s="967"/>
      <c r="EJ11" s="967"/>
      <c r="EK11" s="967"/>
      <c r="EL11" s="967"/>
      <c r="EM11" s="967"/>
      <c r="EN11" s="967"/>
      <c r="EO11" s="967"/>
      <c r="EP11" s="967"/>
      <c r="EQ11" s="967"/>
      <c r="ER11" s="967"/>
      <c r="ES11" s="967"/>
      <c r="ET11" s="967"/>
      <c r="EU11" s="967"/>
      <c r="EV11" s="967"/>
      <c r="EW11" s="967"/>
      <c r="EX11" s="967"/>
      <c r="EY11" s="967"/>
      <c r="EZ11" s="967"/>
      <c r="FA11" s="967"/>
      <c r="FB11" s="967"/>
      <c r="FC11" s="967"/>
      <c r="FD11" s="967"/>
      <c r="FE11" s="967"/>
      <c r="FF11" s="967"/>
      <c r="FG11" s="967"/>
      <c r="FH11" s="967"/>
      <c r="FI11" s="967"/>
      <c r="FJ11" s="967"/>
      <c r="FK11" s="967"/>
      <c r="FL11" s="967"/>
      <c r="FM11" s="967"/>
      <c r="FN11" s="967"/>
      <c r="FO11" s="967"/>
      <c r="FP11" s="967"/>
      <c r="FQ11" s="967"/>
      <c r="FR11" s="967"/>
      <c r="FS11" s="967"/>
      <c r="FT11" s="967"/>
      <c r="FU11" s="967"/>
      <c r="FV11" s="967"/>
      <c r="FW11" s="967"/>
      <c r="FX11" s="967"/>
      <c r="FY11" s="967"/>
      <c r="FZ11" s="967"/>
      <c r="GA11" s="967"/>
      <c r="GB11" s="967"/>
      <c r="GC11" s="967"/>
      <c r="GD11" s="967"/>
      <c r="GE11" s="967"/>
      <c r="GF11" s="967"/>
      <c r="GG11" s="967"/>
      <c r="GH11" s="967"/>
      <c r="GI11" s="967"/>
      <c r="GJ11" s="967"/>
      <c r="GK11" s="967"/>
      <c r="GL11" s="967"/>
      <c r="GM11" s="967"/>
      <c r="GN11" s="967"/>
      <c r="GO11" s="967"/>
      <c r="GP11" s="967"/>
      <c r="GQ11" s="967"/>
      <c r="GR11" s="967"/>
      <c r="GS11" s="967"/>
      <c r="GT11" s="967"/>
      <c r="GU11" s="967"/>
      <c r="GV11" s="967"/>
      <c r="GW11" s="967"/>
      <c r="GX11" s="967"/>
      <c r="GY11" s="967"/>
      <c r="GZ11" s="967"/>
      <c r="HA11" s="967"/>
      <c r="HB11" s="967"/>
      <c r="HC11" s="967"/>
      <c r="HD11" s="967"/>
      <c r="HE11" s="967"/>
      <c r="HF11" s="967"/>
      <c r="HG11" s="967"/>
      <c r="HH11" s="967"/>
      <c r="HI11" s="967"/>
      <c r="HJ11" s="967"/>
      <c r="HK11" s="967"/>
      <c r="HL11" s="967"/>
      <c r="HM11" s="967"/>
      <c r="HN11" s="967"/>
      <c r="HO11" s="967"/>
      <c r="HP11" s="967"/>
      <c r="HQ11" s="967"/>
      <c r="HR11" s="967"/>
      <c r="HS11" s="967"/>
      <c r="HT11" s="967"/>
      <c r="HU11" s="967"/>
      <c r="HV11" s="967"/>
      <c r="HW11" s="967"/>
      <c r="HX11" s="967"/>
      <c r="HY11" s="967"/>
      <c r="HZ11" s="967"/>
      <c r="IA11" s="967"/>
      <c r="IB11" s="967"/>
      <c r="IC11" s="967"/>
      <c r="ID11" s="967"/>
      <c r="IE11" s="967"/>
      <c r="IF11" s="967"/>
      <c r="IG11" s="967"/>
      <c r="IH11" s="967"/>
      <c r="II11" s="967"/>
      <c r="IJ11" s="967"/>
      <c r="IK11" s="967"/>
      <c r="IL11" s="967"/>
      <c r="IM11" s="967"/>
      <c r="IN11" s="967"/>
      <c r="IO11" s="967"/>
      <c r="IP11" s="967"/>
      <c r="IQ11" s="967"/>
      <c r="IR11" s="967"/>
      <c r="IS11" s="967"/>
      <c r="IT11" s="967"/>
      <c r="IU11" s="967"/>
      <c r="IV11" s="967"/>
    </row>
    <row r="12" spans="1:256" ht="15" customHeight="1" x14ac:dyDescent="0.25">
      <c r="A12" s="38" t="s">
        <v>111</v>
      </c>
      <c r="B12" s="38">
        <v>0</v>
      </c>
      <c r="C12" s="38">
        <v>0</v>
      </c>
      <c r="D12" s="38"/>
      <c r="E12" s="967"/>
      <c r="F12" s="967"/>
      <c r="G12" s="967"/>
      <c r="H12" s="967"/>
      <c r="I12" s="967"/>
      <c r="J12" s="967"/>
      <c r="K12" s="967"/>
      <c r="L12" s="967"/>
      <c r="M12" s="967"/>
      <c r="N12" s="967"/>
      <c r="O12" s="967"/>
      <c r="P12" s="967"/>
      <c r="Q12" s="967"/>
      <c r="R12" s="967"/>
      <c r="S12" s="967"/>
      <c r="T12" s="967"/>
      <c r="U12" s="967"/>
      <c r="V12" s="967"/>
      <c r="W12" s="967"/>
      <c r="X12" s="967"/>
      <c r="Y12" s="967"/>
      <c r="Z12" s="967"/>
      <c r="AA12" s="967"/>
      <c r="AB12" s="967"/>
      <c r="AC12" s="967"/>
      <c r="AD12" s="967"/>
      <c r="AE12" s="967"/>
      <c r="AF12" s="967"/>
      <c r="AG12" s="967"/>
      <c r="AH12" s="967"/>
      <c r="AI12" s="967"/>
      <c r="AJ12" s="967"/>
      <c r="AK12" s="967"/>
      <c r="AL12" s="967"/>
      <c r="AM12" s="967"/>
      <c r="AN12" s="967"/>
      <c r="AO12" s="967"/>
      <c r="AP12" s="967"/>
      <c r="AQ12" s="967"/>
      <c r="AR12" s="967"/>
      <c r="AS12" s="967"/>
      <c r="AT12" s="967"/>
      <c r="AU12" s="967"/>
      <c r="AV12" s="967"/>
      <c r="AW12" s="967"/>
      <c r="AX12" s="967"/>
      <c r="AY12" s="967"/>
      <c r="AZ12" s="967"/>
      <c r="BA12" s="967"/>
      <c r="BB12" s="967"/>
      <c r="BC12" s="967"/>
      <c r="BD12" s="967"/>
      <c r="BE12" s="967"/>
      <c r="BF12" s="967"/>
      <c r="BG12" s="967"/>
      <c r="BH12" s="967"/>
      <c r="BI12" s="967"/>
      <c r="BJ12" s="967"/>
      <c r="BK12" s="967"/>
      <c r="BL12" s="967"/>
      <c r="BM12" s="967"/>
      <c r="BN12" s="967"/>
      <c r="BO12" s="967"/>
      <c r="BP12" s="967"/>
      <c r="BQ12" s="967"/>
      <c r="BR12" s="967"/>
      <c r="BS12" s="967"/>
      <c r="BT12" s="967"/>
      <c r="BU12" s="967"/>
      <c r="BV12" s="967"/>
      <c r="BW12" s="967"/>
      <c r="BX12" s="967"/>
      <c r="BY12" s="967"/>
      <c r="BZ12" s="967"/>
      <c r="CA12" s="967"/>
      <c r="CB12" s="967"/>
      <c r="CC12" s="967"/>
      <c r="CD12" s="967"/>
      <c r="CE12" s="967"/>
      <c r="CF12" s="967"/>
      <c r="CG12" s="967"/>
      <c r="CH12" s="967"/>
      <c r="CI12" s="967"/>
      <c r="CJ12" s="967"/>
      <c r="CK12" s="967"/>
      <c r="CL12" s="967"/>
      <c r="CM12" s="967"/>
      <c r="CN12" s="967"/>
      <c r="CO12" s="967"/>
      <c r="CP12" s="967"/>
      <c r="CQ12" s="967"/>
      <c r="CR12" s="967"/>
      <c r="CS12" s="967"/>
      <c r="CT12" s="967"/>
      <c r="CU12" s="967"/>
      <c r="CV12" s="967"/>
      <c r="CW12" s="967"/>
      <c r="CX12" s="967"/>
      <c r="CY12" s="967"/>
      <c r="CZ12" s="967"/>
      <c r="DA12" s="967"/>
      <c r="DB12" s="967"/>
      <c r="DC12" s="967"/>
      <c r="DD12" s="967"/>
      <c r="DE12" s="967"/>
      <c r="DF12" s="967"/>
      <c r="DG12" s="967"/>
      <c r="DH12" s="967"/>
      <c r="DI12" s="967"/>
      <c r="DJ12" s="967"/>
      <c r="DK12" s="967"/>
      <c r="DL12" s="967"/>
      <c r="DM12" s="967"/>
      <c r="DN12" s="967"/>
      <c r="DO12" s="967"/>
      <c r="DP12" s="967"/>
      <c r="DQ12" s="967"/>
      <c r="DR12" s="967"/>
      <c r="DS12" s="967"/>
      <c r="DT12" s="967"/>
      <c r="DU12" s="967"/>
      <c r="DV12" s="967"/>
      <c r="DW12" s="967"/>
      <c r="DX12" s="967"/>
      <c r="DY12" s="967"/>
      <c r="DZ12" s="967"/>
      <c r="EA12" s="967"/>
      <c r="EB12" s="967"/>
      <c r="EC12" s="967"/>
      <c r="ED12" s="967"/>
      <c r="EE12" s="967"/>
      <c r="EF12" s="967"/>
      <c r="EG12" s="967"/>
      <c r="EH12" s="967"/>
      <c r="EI12" s="967"/>
      <c r="EJ12" s="967"/>
      <c r="EK12" s="967"/>
      <c r="EL12" s="967"/>
      <c r="EM12" s="967"/>
      <c r="EN12" s="967"/>
      <c r="EO12" s="967"/>
      <c r="EP12" s="967"/>
      <c r="EQ12" s="967"/>
      <c r="ER12" s="967"/>
      <c r="ES12" s="967"/>
      <c r="ET12" s="967"/>
      <c r="EU12" s="967"/>
      <c r="EV12" s="967"/>
      <c r="EW12" s="967"/>
      <c r="EX12" s="967"/>
      <c r="EY12" s="967"/>
      <c r="EZ12" s="967"/>
      <c r="FA12" s="967"/>
      <c r="FB12" s="967"/>
      <c r="FC12" s="967"/>
      <c r="FD12" s="967"/>
      <c r="FE12" s="967"/>
      <c r="FF12" s="967"/>
      <c r="FG12" s="967"/>
      <c r="FH12" s="967"/>
      <c r="FI12" s="967"/>
      <c r="FJ12" s="967"/>
      <c r="FK12" s="967"/>
      <c r="FL12" s="967"/>
      <c r="FM12" s="967"/>
      <c r="FN12" s="967"/>
      <c r="FO12" s="967"/>
      <c r="FP12" s="967"/>
      <c r="FQ12" s="967"/>
      <c r="FR12" s="967"/>
      <c r="FS12" s="967"/>
      <c r="FT12" s="967"/>
      <c r="FU12" s="967"/>
      <c r="FV12" s="967"/>
      <c r="FW12" s="967"/>
      <c r="FX12" s="967"/>
      <c r="FY12" s="967"/>
      <c r="FZ12" s="967"/>
      <c r="GA12" s="967"/>
      <c r="GB12" s="967"/>
      <c r="GC12" s="967"/>
      <c r="GD12" s="967"/>
      <c r="GE12" s="967"/>
      <c r="GF12" s="967"/>
      <c r="GG12" s="967"/>
      <c r="GH12" s="967"/>
      <c r="GI12" s="967"/>
      <c r="GJ12" s="967"/>
      <c r="GK12" s="967"/>
      <c r="GL12" s="967"/>
      <c r="GM12" s="967"/>
      <c r="GN12" s="967"/>
      <c r="GO12" s="967"/>
      <c r="GP12" s="967"/>
      <c r="GQ12" s="967"/>
      <c r="GR12" s="967"/>
      <c r="GS12" s="967"/>
      <c r="GT12" s="967"/>
      <c r="GU12" s="967"/>
      <c r="GV12" s="967"/>
      <c r="GW12" s="967"/>
      <c r="GX12" s="967"/>
      <c r="GY12" s="967"/>
      <c r="GZ12" s="967"/>
      <c r="HA12" s="967"/>
      <c r="HB12" s="967"/>
      <c r="HC12" s="967"/>
      <c r="HD12" s="967"/>
      <c r="HE12" s="967"/>
      <c r="HF12" s="967"/>
      <c r="HG12" s="967"/>
      <c r="HH12" s="967"/>
      <c r="HI12" s="967"/>
      <c r="HJ12" s="967"/>
      <c r="HK12" s="967"/>
      <c r="HL12" s="967"/>
      <c r="HM12" s="967"/>
      <c r="HN12" s="967"/>
      <c r="HO12" s="967"/>
      <c r="HP12" s="967"/>
      <c r="HQ12" s="967"/>
      <c r="HR12" s="967"/>
      <c r="HS12" s="967"/>
      <c r="HT12" s="967"/>
      <c r="HU12" s="967"/>
      <c r="HV12" s="967"/>
      <c r="HW12" s="967"/>
      <c r="HX12" s="967"/>
      <c r="HY12" s="967"/>
      <c r="HZ12" s="967"/>
      <c r="IA12" s="967"/>
      <c r="IB12" s="967"/>
      <c r="IC12" s="967"/>
      <c r="ID12" s="967"/>
      <c r="IE12" s="967"/>
      <c r="IF12" s="967"/>
      <c r="IG12" s="967"/>
      <c r="IH12" s="967"/>
      <c r="II12" s="967"/>
      <c r="IJ12" s="967"/>
      <c r="IK12" s="967"/>
      <c r="IL12" s="967"/>
      <c r="IM12" s="967"/>
      <c r="IN12" s="967"/>
      <c r="IO12" s="967"/>
      <c r="IP12" s="967"/>
      <c r="IQ12" s="967"/>
      <c r="IR12" s="967"/>
      <c r="IS12" s="967"/>
      <c r="IT12" s="967"/>
      <c r="IU12" s="967"/>
      <c r="IV12" s="967"/>
    </row>
    <row r="13" spans="1:256" ht="15" customHeight="1" x14ac:dyDescent="0.25">
      <c r="A13" s="112" t="s">
        <v>2</v>
      </c>
      <c r="B13" s="178">
        <f>B12</f>
        <v>0</v>
      </c>
      <c r="C13" s="178">
        <f>C12</f>
        <v>0</v>
      </c>
      <c r="D13" s="38"/>
      <c r="E13" s="108"/>
      <c r="F13" s="108"/>
      <c r="G13" s="108"/>
      <c r="H13" s="10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108"/>
      <c r="AU13" s="108"/>
      <c r="AV13" s="108"/>
      <c r="AW13" s="108"/>
      <c r="AX13" s="108"/>
      <c r="AY13" s="108"/>
      <c r="AZ13" s="108"/>
      <c r="BA13" s="108"/>
      <c r="BB13" s="108"/>
      <c r="BC13" s="108"/>
      <c r="BD13" s="108"/>
      <c r="BE13" s="108"/>
      <c r="BF13" s="108"/>
      <c r="BG13" s="108"/>
      <c r="BH13" s="108"/>
      <c r="BI13" s="108"/>
      <c r="BJ13" s="108"/>
      <c r="BK13" s="108"/>
      <c r="BL13" s="108"/>
      <c r="BM13" s="108"/>
      <c r="BN13" s="108"/>
      <c r="BO13" s="108"/>
      <c r="BP13" s="108"/>
      <c r="BQ13" s="108"/>
      <c r="BR13" s="108"/>
      <c r="BS13" s="108"/>
      <c r="BT13" s="108"/>
      <c r="BU13" s="108"/>
      <c r="BV13" s="108"/>
      <c r="BW13" s="108"/>
      <c r="BX13" s="108"/>
      <c r="BY13" s="108"/>
      <c r="BZ13" s="108"/>
      <c r="CA13" s="108"/>
      <c r="CB13" s="108"/>
      <c r="CC13" s="108"/>
      <c r="CD13" s="108"/>
      <c r="CE13" s="108"/>
      <c r="CF13" s="108"/>
      <c r="CG13" s="108"/>
      <c r="CH13" s="108"/>
      <c r="CI13" s="108"/>
      <c r="CJ13" s="108"/>
      <c r="CK13" s="108"/>
      <c r="CL13" s="108"/>
      <c r="CM13" s="108"/>
      <c r="CN13" s="108"/>
      <c r="CO13" s="108"/>
      <c r="CP13" s="108"/>
      <c r="CQ13" s="108"/>
      <c r="CR13" s="108"/>
      <c r="CS13" s="108"/>
      <c r="CT13" s="108"/>
      <c r="CU13" s="108"/>
      <c r="CV13" s="108"/>
      <c r="CW13" s="108"/>
      <c r="CX13" s="108"/>
      <c r="CY13" s="108"/>
      <c r="CZ13" s="108"/>
      <c r="DA13" s="108"/>
      <c r="DB13" s="108"/>
      <c r="DC13" s="108"/>
      <c r="DD13" s="108"/>
      <c r="DE13" s="108"/>
      <c r="DF13" s="108"/>
      <c r="DG13" s="108"/>
      <c r="DH13" s="108"/>
      <c r="DI13" s="108"/>
      <c r="DJ13" s="108"/>
      <c r="DK13" s="108"/>
      <c r="DL13" s="108"/>
      <c r="DM13" s="108"/>
      <c r="DN13" s="108"/>
      <c r="DO13" s="108"/>
      <c r="DP13" s="108"/>
      <c r="DQ13" s="108"/>
      <c r="DR13" s="108"/>
      <c r="DS13" s="108"/>
      <c r="DT13" s="108"/>
      <c r="DU13" s="108"/>
      <c r="DV13" s="108"/>
      <c r="DW13" s="108"/>
      <c r="DX13" s="108"/>
      <c r="DY13" s="108"/>
      <c r="DZ13" s="108"/>
      <c r="EA13" s="108"/>
      <c r="EB13" s="108"/>
      <c r="EC13" s="108"/>
      <c r="ED13" s="108"/>
      <c r="EE13" s="108"/>
      <c r="EF13" s="108"/>
      <c r="EG13" s="108"/>
      <c r="EH13" s="108"/>
      <c r="EI13" s="108"/>
      <c r="EJ13" s="108"/>
      <c r="EK13" s="108"/>
      <c r="EL13" s="108"/>
      <c r="EM13" s="108"/>
      <c r="EN13" s="108"/>
      <c r="EO13" s="108"/>
      <c r="EP13" s="108"/>
      <c r="EQ13" s="108"/>
      <c r="ER13" s="108"/>
      <c r="ES13" s="108"/>
      <c r="ET13" s="108"/>
      <c r="EU13" s="108"/>
      <c r="EV13" s="108"/>
      <c r="EW13" s="108"/>
      <c r="EX13" s="108"/>
      <c r="EY13" s="108"/>
      <c r="EZ13" s="108"/>
      <c r="FA13" s="108"/>
      <c r="FB13" s="108"/>
      <c r="FC13" s="108"/>
      <c r="FD13" s="108"/>
      <c r="FE13" s="108"/>
      <c r="FF13" s="108"/>
      <c r="FG13" s="108"/>
      <c r="FH13" s="108"/>
      <c r="FI13" s="108"/>
      <c r="FJ13" s="108"/>
      <c r="FK13" s="108"/>
      <c r="FL13" s="108"/>
      <c r="FM13" s="108"/>
      <c r="FN13" s="108"/>
      <c r="FO13" s="108"/>
      <c r="FP13" s="108"/>
      <c r="FQ13" s="108"/>
      <c r="FR13" s="108"/>
      <c r="FS13" s="108"/>
      <c r="FT13" s="108"/>
      <c r="FU13" s="108"/>
      <c r="FV13" s="108"/>
      <c r="FW13" s="108"/>
      <c r="FX13" s="108"/>
      <c r="FY13" s="108"/>
      <c r="FZ13" s="108"/>
      <c r="GA13" s="108"/>
      <c r="GB13" s="108"/>
      <c r="GC13" s="108"/>
      <c r="GD13" s="108"/>
      <c r="GE13" s="108"/>
      <c r="GF13" s="108"/>
      <c r="GG13" s="108"/>
      <c r="GH13" s="108"/>
      <c r="GI13" s="108"/>
      <c r="GJ13" s="108"/>
      <c r="GK13" s="108"/>
      <c r="GL13" s="108"/>
      <c r="GM13" s="108"/>
      <c r="GN13" s="108"/>
      <c r="GO13" s="108"/>
      <c r="GP13" s="108"/>
      <c r="GQ13" s="108"/>
      <c r="GR13" s="108"/>
      <c r="GS13" s="108"/>
      <c r="GT13" s="108"/>
      <c r="GU13" s="108"/>
      <c r="GV13" s="108"/>
      <c r="GW13" s="108"/>
      <c r="GX13" s="108"/>
      <c r="GY13" s="108"/>
      <c r="GZ13" s="108"/>
      <c r="HA13" s="108"/>
      <c r="HB13" s="108"/>
      <c r="HC13" s="108"/>
      <c r="HD13" s="108"/>
      <c r="HE13" s="108"/>
      <c r="HF13" s="108"/>
      <c r="HG13" s="108"/>
      <c r="HH13" s="108"/>
      <c r="HI13" s="108"/>
      <c r="HJ13" s="108"/>
      <c r="HK13" s="108"/>
      <c r="HL13" s="108"/>
      <c r="HM13" s="108"/>
      <c r="HN13" s="108"/>
      <c r="HO13" s="108"/>
      <c r="HP13" s="108"/>
      <c r="HQ13" s="108"/>
      <c r="HR13" s="108"/>
      <c r="HS13" s="108"/>
      <c r="HT13" s="108"/>
      <c r="HU13" s="108"/>
      <c r="HV13" s="108"/>
      <c r="HW13" s="108"/>
      <c r="HX13" s="108"/>
      <c r="HY13" s="108"/>
      <c r="HZ13" s="108"/>
      <c r="IA13" s="108"/>
      <c r="IB13" s="108"/>
      <c r="IC13" s="108"/>
      <c r="ID13" s="108"/>
      <c r="IE13" s="108"/>
      <c r="IF13" s="108"/>
      <c r="IG13" s="108"/>
      <c r="IH13" s="108"/>
      <c r="II13" s="108"/>
      <c r="IJ13" s="108"/>
      <c r="IK13" s="108"/>
      <c r="IL13" s="108"/>
      <c r="IM13" s="108"/>
      <c r="IN13" s="108"/>
      <c r="IO13" s="108"/>
      <c r="IP13" s="108"/>
      <c r="IQ13" s="108"/>
      <c r="IR13" s="108"/>
      <c r="IS13" s="108"/>
      <c r="IT13" s="108"/>
      <c r="IU13" s="108"/>
      <c r="IV13" s="108"/>
    </row>
    <row r="14" spans="1:256" ht="15" customHeight="1" x14ac:dyDescent="0.25"/>
    <row r="15" spans="1:256" ht="15" customHeight="1" x14ac:dyDescent="0.25">
      <c r="A15" s="89" t="s">
        <v>109</v>
      </c>
    </row>
    <row r="16" spans="1:256" s="46" customFormat="1" ht="15" customHeight="1" x14ac:dyDescent="0.25">
      <c r="A16" s="110" t="s">
        <v>112</v>
      </c>
      <c r="B16" s="110">
        <v>0</v>
      </c>
      <c r="C16" s="110">
        <v>0</v>
      </c>
      <c r="D16" s="110"/>
    </row>
    <row r="17" spans="1:3" ht="15" customHeight="1" x14ac:dyDescent="0.25">
      <c r="A17" s="112" t="s">
        <v>2</v>
      </c>
      <c r="B17" s="179">
        <f>B16</f>
        <v>0</v>
      </c>
      <c r="C17" s="179">
        <f>C16</f>
        <v>0</v>
      </c>
    </row>
    <row r="18" spans="1:3" ht="15" customHeight="1" x14ac:dyDescent="0.25"/>
    <row r="19" spans="1:3" ht="15" customHeight="1" x14ac:dyDescent="0.25">
      <c r="A19" s="89" t="s">
        <v>113</v>
      </c>
      <c r="B19" s="179">
        <f>B9+B13+B17</f>
        <v>0</v>
      </c>
      <c r="C19" s="179">
        <f>C9+C13+C17</f>
        <v>0</v>
      </c>
    </row>
    <row r="20" spans="1:3" ht="15" customHeight="1" x14ac:dyDescent="0.25"/>
    <row r="21" spans="1:3" ht="15" customHeight="1" x14ac:dyDescent="0.25"/>
  </sheetData>
  <mergeCells count="211">
    <mergeCell ref="B5:C5"/>
    <mergeCell ref="IK12:IP12"/>
    <mergeCell ref="IQ12:IV12"/>
    <mergeCell ref="HG12:HL12"/>
    <mergeCell ref="HM12:HR12"/>
    <mergeCell ref="HS12:HX12"/>
    <mergeCell ref="HY12:ID12"/>
    <mergeCell ref="IE12:IJ12"/>
    <mergeCell ref="FQ12:FV12"/>
    <mergeCell ref="FW12:GB12"/>
    <mergeCell ref="DI12:DN12"/>
    <mergeCell ref="DO12:DT12"/>
    <mergeCell ref="DU12:DZ12"/>
    <mergeCell ref="EA12:EF12"/>
    <mergeCell ref="GC12:GH12"/>
    <mergeCell ref="GI12:GN12"/>
    <mergeCell ref="GO12:GT12"/>
    <mergeCell ref="GU12:GZ12"/>
    <mergeCell ref="EG12:EL12"/>
    <mergeCell ref="EM12:ER12"/>
    <mergeCell ref="ES12:EX12"/>
    <mergeCell ref="EY12:FD12"/>
    <mergeCell ref="FE12:FJ12"/>
    <mergeCell ref="FK12:FP12"/>
    <mergeCell ref="E12:J12"/>
    <mergeCell ref="K12:P12"/>
    <mergeCell ref="Q12:V12"/>
    <mergeCell ref="W12:AB12"/>
    <mergeCell ref="HA12:HF12"/>
    <mergeCell ref="HY11:ID11"/>
    <mergeCell ref="EY11:FD11"/>
    <mergeCell ref="FE11:FJ11"/>
    <mergeCell ref="FK11:FP11"/>
    <mergeCell ref="FQ11:FV11"/>
    <mergeCell ref="AC12:AH12"/>
    <mergeCell ref="AI12:AN12"/>
    <mergeCell ref="AO12:AT12"/>
    <mergeCell ref="AU12:AZ12"/>
    <mergeCell ref="BA12:BF12"/>
    <mergeCell ref="BG12:BL12"/>
    <mergeCell ref="BM12:BR12"/>
    <mergeCell ref="BS12:BX12"/>
    <mergeCell ref="BY12:CD12"/>
    <mergeCell ref="CE12:CJ12"/>
    <mergeCell ref="CK12:CP12"/>
    <mergeCell ref="CQ12:CV12"/>
    <mergeCell ref="CW12:DB12"/>
    <mergeCell ref="DC12:DH12"/>
    <mergeCell ref="IE11:IJ11"/>
    <mergeCell ref="IK11:IP11"/>
    <mergeCell ref="IQ11:IV11"/>
    <mergeCell ref="GI11:GN11"/>
    <mergeCell ref="GO11:GT11"/>
    <mergeCell ref="GU11:GZ11"/>
    <mergeCell ref="HA11:HF11"/>
    <mergeCell ref="HG11:HL11"/>
    <mergeCell ref="HM11:HR11"/>
    <mergeCell ref="DI11:DN11"/>
    <mergeCell ref="FW11:GB11"/>
    <mergeCell ref="GC11:GH11"/>
    <mergeCell ref="DO11:DT11"/>
    <mergeCell ref="DU11:DZ11"/>
    <mergeCell ref="EA11:EF11"/>
    <mergeCell ref="EG11:EL11"/>
    <mergeCell ref="EM11:ER11"/>
    <mergeCell ref="ES11:EX11"/>
    <mergeCell ref="E11:J11"/>
    <mergeCell ref="K11:P11"/>
    <mergeCell ref="Q11:V11"/>
    <mergeCell ref="W11:AB11"/>
    <mergeCell ref="AC11:AH11"/>
    <mergeCell ref="AI11:AN11"/>
    <mergeCell ref="AU11:AZ11"/>
    <mergeCell ref="BA11:BF11"/>
    <mergeCell ref="BG11:BL11"/>
    <mergeCell ref="GU10:GZ10"/>
    <mergeCell ref="EG10:EL10"/>
    <mergeCell ref="EM10:ER10"/>
    <mergeCell ref="ES10:EX10"/>
    <mergeCell ref="EY10:FD10"/>
    <mergeCell ref="FE10:FJ10"/>
    <mergeCell ref="AO11:AT11"/>
    <mergeCell ref="HS11:HX11"/>
    <mergeCell ref="IQ10:IV10"/>
    <mergeCell ref="HA10:HF10"/>
    <mergeCell ref="HG10:HL10"/>
    <mergeCell ref="HM10:HR10"/>
    <mergeCell ref="HS10:HX10"/>
    <mergeCell ref="HY10:ID10"/>
    <mergeCell ref="IE10:IJ10"/>
    <mergeCell ref="FQ10:FV10"/>
    <mergeCell ref="BM11:BR11"/>
    <mergeCell ref="BS11:BX11"/>
    <mergeCell ref="BY11:CD11"/>
    <mergeCell ref="CE11:CJ11"/>
    <mergeCell ref="CK11:CP11"/>
    <mergeCell ref="CQ11:CV11"/>
    <mergeCell ref="CW11:DB11"/>
    <mergeCell ref="DC11:DH11"/>
    <mergeCell ref="DC10:DH10"/>
    <mergeCell ref="DI10:DN10"/>
    <mergeCell ref="DO10:DT10"/>
    <mergeCell ref="DU10:DZ10"/>
    <mergeCell ref="EA10:EF10"/>
    <mergeCell ref="FW10:GB10"/>
    <mergeCell ref="GC10:GH10"/>
    <mergeCell ref="GI10:GN10"/>
    <mergeCell ref="GO10:GT10"/>
    <mergeCell ref="E10:J10"/>
    <mergeCell ref="K10:P10"/>
    <mergeCell ref="Q10:V10"/>
    <mergeCell ref="W10:AB10"/>
    <mergeCell ref="IK10:IP10"/>
    <mergeCell ref="HS8:HX8"/>
    <mergeCell ref="HY8:ID8"/>
    <mergeCell ref="IE8:IJ8"/>
    <mergeCell ref="IK8:IP8"/>
    <mergeCell ref="EY8:FD8"/>
    <mergeCell ref="AC10:AH10"/>
    <mergeCell ref="AI10:AN10"/>
    <mergeCell ref="AO10:AT10"/>
    <mergeCell ref="AU10:AZ10"/>
    <mergeCell ref="BA10:BF10"/>
    <mergeCell ref="BG10:BL10"/>
    <mergeCell ref="BM10:BR10"/>
    <mergeCell ref="BS10:BX10"/>
    <mergeCell ref="BY10:CD10"/>
    <mergeCell ref="CE10:CJ10"/>
    <mergeCell ref="CK10:CP10"/>
    <mergeCell ref="CQ10:CV10"/>
    <mergeCell ref="FK10:FP10"/>
    <mergeCell ref="CW10:DB10"/>
    <mergeCell ref="FW8:GB8"/>
    <mergeCell ref="GC8:GH8"/>
    <mergeCell ref="DO8:DT8"/>
    <mergeCell ref="DU8:DZ8"/>
    <mergeCell ref="EA8:EF8"/>
    <mergeCell ref="EG8:EL8"/>
    <mergeCell ref="EM8:ER8"/>
    <mergeCell ref="IQ8:IV8"/>
    <mergeCell ref="GI8:GN8"/>
    <mergeCell ref="GO8:GT8"/>
    <mergeCell ref="GU8:GZ8"/>
    <mergeCell ref="HA8:HF8"/>
    <mergeCell ref="HG8:HL8"/>
    <mergeCell ref="HM8:HR8"/>
    <mergeCell ref="ES8:EX8"/>
    <mergeCell ref="CK8:CP8"/>
    <mergeCell ref="CQ8:CV8"/>
    <mergeCell ref="CW8:DB8"/>
    <mergeCell ref="DC8:DH8"/>
    <mergeCell ref="DI8:DN8"/>
    <mergeCell ref="FE8:FJ8"/>
    <mergeCell ref="FK8:FP8"/>
    <mergeCell ref="AO8:AT8"/>
    <mergeCell ref="FQ8:FV8"/>
    <mergeCell ref="BM8:BR8"/>
    <mergeCell ref="BS8:BX8"/>
    <mergeCell ref="BY8:CD8"/>
    <mergeCell ref="E4:J4"/>
    <mergeCell ref="K4:P4"/>
    <mergeCell ref="Q4:V4"/>
    <mergeCell ref="W4:AB4"/>
    <mergeCell ref="AC4:AH4"/>
    <mergeCell ref="CE8:CJ8"/>
    <mergeCell ref="E8:J8"/>
    <mergeCell ref="K8:P8"/>
    <mergeCell ref="Q8:V8"/>
    <mergeCell ref="W8:AB8"/>
    <mergeCell ref="AC8:AH8"/>
    <mergeCell ref="AI8:AN8"/>
    <mergeCell ref="AU8:AZ8"/>
    <mergeCell ref="BA8:BF8"/>
    <mergeCell ref="BG8:BL8"/>
    <mergeCell ref="CW4:DB4"/>
    <mergeCell ref="AI4:AN4"/>
    <mergeCell ref="AO4:AT4"/>
    <mergeCell ref="AU4:AZ4"/>
    <mergeCell ref="BA4:BF4"/>
    <mergeCell ref="BG4:BL4"/>
    <mergeCell ref="BM4:BR4"/>
    <mergeCell ref="FE4:FJ4"/>
    <mergeCell ref="FK4:FP4"/>
    <mergeCell ref="DC4:DH4"/>
    <mergeCell ref="BS4:BX4"/>
    <mergeCell ref="BY4:CD4"/>
    <mergeCell ref="CE4:CJ4"/>
    <mergeCell ref="CK4:CP4"/>
    <mergeCell ref="CQ4:CV4"/>
    <mergeCell ref="DI4:DN4"/>
    <mergeCell ref="DO4:DT4"/>
    <mergeCell ref="DU4:DZ4"/>
    <mergeCell ref="EA4:EF4"/>
    <mergeCell ref="EG4:EL4"/>
    <mergeCell ref="EM4:ER4"/>
    <mergeCell ref="ES4:EX4"/>
    <mergeCell ref="EY4:FD4"/>
    <mergeCell ref="IQ4:IV4"/>
    <mergeCell ref="HG4:HL4"/>
    <mergeCell ref="HM4:HR4"/>
    <mergeCell ref="HS4:HX4"/>
    <mergeCell ref="HY4:ID4"/>
    <mergeCell ref="FQ4:FV4"/>
    <mergeCell ref="IE4:IJ4"/>
    <mergeCell ref="IK4:IP4"/>
    <mergeCell ref="FW4:GB4"/>
    <mergeCell ref="GC4:GH4"/>
    <mergeCell ref="GI4:GN4"/>
    <mergeCell ref="GO4:GT4"/>
    <mergeCell ref="GU4:GZ4"/>
    <mergeCell ref="HA4:HF4"/>
  </mergeCells>
  <hyperlinks>
    <hyperlink ref="C1" location="BG!A1" display="BG"/>
  </hyperlinks>
  <pageMargins left="0.7" right="0.7" top="0.75" bottom="0.75" header="0.3" footer="0.3"/>
  <pageSetup paperSize="9" orientation="portrait" horizontalDpi="0"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dimension ref="A1:Q26"/>
  <sheetViews>
    <sheetView workbookViewId="0"/>
  </sheetViews>
  <sheetFormatPr baseColWidth="10" defaultRowHeight="15" x14ac:dyDescent="0.25"/>
  <cols>
    <col min="1" max="1" width="31.5703125" style="105" customWidth="1"/>
    <col min="2" max="3" width="22.7109375" style="311" customWidth="1"/>
    <col min="4" max="5" width="11.42578125" style="105"/>
    <col min="6" max="6" width="22.28515625" style="105" customWidth="1"/>
    <col min="7" max="7" width="13.7109375" style="105" bestFit="1" customWidth="1"/>
    <col min="8" max="8" width="13.42578125" style="105" bestFit="1" customWidth="1"/>
    <col min="9" max="9" width="11.42578125" style="105"/>
    <col min="10" max="10" width="13.7109375" style="105" bestFit="1" customWidth="1"/>
    <col min="11" max="11" width="11.42578125" style="105"/>
    <col min="12" max="12" width="13.42578125" style="105" bestFit="1" customWidth="1"/>
    <col min="13" max="17" width="11.42578125" style="105"/>
  </cols>
  <sheetData>
    <row r="1" spans="1:12" x14ac:dyDescent="0.25">
      <c r="A1" s="105" t="str">
        <f>Indice!C1</f>
        <v>RIEDER &amp; CIA. S.A.C.I.</v>
      </c>
      <c r="F1" s="120" t="s">
        <v>115</v>
      </c>
    </row>
    <row r="4" spans="1:12" x14ac:dyDescent="0.25">
      <c r="A4" s="962" t="s">
        <v>262</v>
      </c>
      <c r="B4" s="962"/>
      <c r="C4" s="962"/>
      <c r="D4" s="962"/>
      <c r="L4" s="311"/>
    </row>
    <row r="5" spans="1:12" x14ac:dyDescent="0.25">
      <c r="B5" s="960" t="s">
        <v>256</v>
      </c>
      <c r="C5" s="960"/>
      <c r="L5" s="311"/>
    </row>
    <row r="6" spans="1:12" x14ac:dyDescent="0.25">
      <c r="A6" s="117" t="s">
        <v>108</v>
      </c>
      <c r="B6" s="414">
        <f>IFERROR(IF(Indice!B6="","2XX2",YEAR(Indice!B6)),"2XX2")</f>
        <v>2023</v>
      </c>
      <c r="C6" s="414">
        <f>IFERROR(YEAR(Indice!B6-365),"2XX1")</f>
        <v>2022</v>
      </c>
      <c r="D6" s="113"/>
      <c r="L6" s="311"/>
    </row>
    <row r="7" spans="1:12" x14ac:dyDescent="0.25">
      <c r="A7" s="105" t="s">
        <v>886</v>
      </c>
      <c r="B7" s="432">
        <v>803813682</v>
      </c>
      <c r="C7" s="485">
        <v>803813682</v>
      </c>
      <c r="D7" s="114"/>
      <c r="L7" s="311"/>
    </row>
    <row r="8" spans="1:12" x14ac:dyDescent="0.25">
      <c r="A8" s="105" t="s">
        <v>887</v>
      </c>
      <c r="B8" s="432">
        <v>-803813682.00999999</v>
      </c>
      <c r="C8" s="472">
        <v>-803813682.00999999</v>
      </c>
      <c r="D8" s="115"/>
      <c r="L8" s="311"/>
    </row>
    <row r="9" spans="1:12" x14ac:dyDescent="0.25">
      <c r="A9" s="105" t="s">
        <v>888</v>
      </c>
      <c r="B9" s="432">
        <v>2369097121</v>
      </c>
      <c r="C9" s="472">
        <v>2369097121</v>
      </c>
      <c r="D9" s="115"/>
      <c r="G9" s="311"/>
      <c r="H9" s="299"/>
      <c r="L9" s="311"/>
    </row>
    <row r="10" spans="1:12" x14ac:dyDescent="0.25">
      <c r="A10" s="105" t="s">
        <v>889</v>
      </c>
      <c r="B10" s="432">
        <v>-2369097121</v>
      </c>
      <c r="C10" s="472">
        <v>-2369097121</v>
      </c>
      <c r="D10" s="115"/>
      <c r="G10" s="311"/>
      <c r="H10" s="299"/>
      <c r="L10" s="311"/>
    </row>
    <row r="11" spans="1:12" x14ac:dyDescent="0.25">
      <c r="A11" s="105" t="s">
        <v>890</v>
      </c>
      <c r="B11" s="432">
        <v>3628036970</v>
      </c>
      <c r="C11" s="472">
        <v>3240386211</v>
      </c>
      <c r="D11" s="115"/>
      <c r="L11" s="311"/>
    </row>
    <row r="12" spans="1:12" x14ac:dyDescent="0.25">
      <c r="A12" s="105" t="s">
        <v>891</v>
      </c>
      <c r="B12" s="432">
        <v>-763224996.71000004</v>
      </c>
      <c r="C12" s="472">
        <v>-499927779.71000004</v>
      </c>
      <c r="D12" s="115"/>
      <c r="L12" s="311"/>
    </row>
    <row r="13" spans="1:12" x14ac:dyDescent="0.25">
      <c r="A13" s="105" t="s">
        <v>892</v>
      </c>
      <c r="B13" s="432">
        <v>4846050</v>
      </c>
      <c r="C13" s="472">
        <v>4846050</v>
      </c>
      <c r="D13" s="115"/>
      <c r="L13" s="311"/>
    </row>
    <row r="14" spans="1:12" x14ac:dyDescent="0.25">
      <c r="A14" s="105" t="s">
        <v>893</v>
      </c>
      <c r="B14" s="432">
        <v>-4846050</v>
      </c>
      <c r="C14" s="472">
        <v>-4846050</v>
      </c>
      <c r="D14" s="115"/>
      <c r="L14" s="311"/>
    </row>
    <row r="15" spans="1:12" x14ac:dyDescent="0.25">
      <c r="A15" s="105" t="s">
        <v>894</v>
      </c>
      <c r="B15" s="432">
        <v>7139528043.0199995</v>
      </c>
      <c r="C15" s="472">
        <v>6631985865.7600012</v>
      </c>
      <c r="D15" s="115"/>
      <c r="L15" s="311"/>
    </row>
    <row r="16" spans="1:12" x14ac:dyDescent="0.25">
      <c r="A16" s="105" t="s">
        <v>895</v>
      </c>
      <c r="B16" s="432">
        <v>-3774089243.9899998</v>
      </c>
      <c r="C16" s="472">
        <v>-2913268469.9899998</v>
      </c>
      <c r="D16" s="115"/>
      <c r="L16" s="311"/>
    </row>
    <row r="17" spans="1:12" x14ac:dyDescent="0.25">
      <c r="A17" s="105" t="s">
        <v>896</v>
      </c>
      <c r="B17" s="432">
        <v>974862238</v>
      </c>
      <c r="C17" s="472">
        <v>981946658</v>
      </c>
      <c r="D17" s="115"/>
      <c r="L17" s="311"/>
    </row>
    <row r="18" spans="1:12" x14ac:dyDescent="0.25">
      <c r="A18" s="105" t="s">
        <v>897</v>
      </c>
      <c r="B18" s="432">
        <v>-765340601.02999997</v>
      </c>
      <c r="C18" s="472">
        <v>-687411981.02999997</v>
      </c>
      <c r="D18" s="115"/>
      <c r="E18" s="114"/>
      <c r="L18" s="311"/>
    </row>
    <row r="19" spans="1:12" x14ac:dyDescent="0.25">
      <c r="A19" s="106" t="s">
        <v>113</v>
      </c>
      <c r="B19" s="486">
        <f>SUM(B7:B18)</f>
        <v>6439772409.2799997</v>
      </c>
      <c r="C19" s="486">
        <f>SUM(C7:C18)</f>
        <v>6753710504.0200014</v>
      </c>
    </row>
    <row r="20" spans="1:12" x14ac:dyDescent="0.25">
      <c r="A20" s="116"/>
      <c r="D20" s="115"/>
      <c r="F20" s="114"/>
    </row>
    <row r="21" spans="1:12" x14ac:dyDescent="0.25">
      <c r="A21" s="115"/>
      <c r="D21" s="115"/>
    </row>
    <row r="22" spans="1:12" x14ac:dyDescent="0.25">
      <c r="A22" s="116"/>
      <c r="D22" s="115"/>
      <c r="E22" s="114"/>
    </row>
    <row r="24" spans="1:12" x14ac:dyDescent="0.25">
      <c r="A24" s="106"/>
      <c r="F24" s="114"/>
    </row>
    <row r="25" spans="1:12" x14ac:dyDescent="0.25">
      <c r="A25" s="113"/>
      <c r="D25" s="113"/>
    </row>
    <row r="26" spans="1:12" x14ac:dyDescent="0.25">
      <c r="A26" s="116"/>
    </row>
  </sheetData>
  <mergeCells count="2">
    <mergeCell ref="A4:D4"/>
    <mergeCell ref="B5:C5"/>
  </mergeCells>
  <hyperlinks>
    <hyperlink ref="F1" location="BG!A1" display="BG"/>
  </hyperlink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dimension ref="A1:M13"/>
  <sheetViews>
    <sheetView topLeftCell="A4" workbookViewId="0"/>
  </sheetViews>
  <sheetFormatPr baseColWidth="10" defaultRowHeight="15" x14ac:dyDescent="0.25"/>
  <cols>
    <col min="1" max="1" width="24.7109375" style="105" customWidth="1"/>
    <col min="2" max="2" width="17.140625" style="105" customWidth="1"/>
    <col min="3" max="3" width="17.28515625" style="105" customWidth="1"/>
    <col min="4" max="13" width="11.42578125" style="105"/>
  </cols>
  <sheetData>
    <row r="1" spans="1:5" x14ac:dyDescent="0.25">
      <c r="A1" s="105" t="str">
        <f>Indice!C1</f>
        <v>RIEDER &amp; CIA. S.A.C.I.</v>
      </c>
      <c r="E1" s="120" t="s">
        <v>115</v>
      </c>
    </row>
    <row r="5" spans="1:5" x14ac:dyDescent="0.25">
      <c r="A5" s="209" t="s">
        <v>263</v>
      </c>
      <c r="B5" s="209"/>
      <c r="C5" s="209"/>
      <c r="D5" s="209"/>
    </row>
    <row r="6" spans="1:5" x14ac:dyDescent="0.25">
      <c r="B6" s="957" t="s">
        <v>256</v>
      </c>
      <c r="C6" s="957"/>
    </row>
    <row r="7" spans="1:5" x14ac:dyDescent="0.25">
      <c r="A7" s="118" t="s">
        <v>114</v>
      </c>
      <c r="B7" s="261">
        <f>IFERROR(IF(Indice!B6="","2XX2",YEAR(Indice!B6)),"2XX2")</f>
        <v>2023</v>
      </c>
      <c r="C7" s="261">
        <f>IFERROR(YEAR(Indice!B6-365),"2XX1")</f>
        <v>2022</v>
      </c>
      <c r="D7" s="113"/>
    </row>
    <row r="8" spans="1:5" x14ac:dyDescent="0.25">
      <c r="A8" s="114"/>
      <c r="B8" s="114"/>
      <c r="C8" s="114"/>
      <c r="D8" s="114"/>
    </row>
    <row r="9" spans="1:5" x14ac:dyDescent="0.25">
      <c r="A9" s="115"/>
      <c r="B9" s="105" t="s">
        <v>923</v>
      </c>
      <c r="C9" s="105" t="s">
        <v>923</v>
      </c>
      <c r="D9" s="115"/>
    </row>
    <row r="10" spans="1:5" x14ac:dyDescent="0.25">
      <c r="A10" s="116"/>
      <c r="D10" s="115"/>
    </row>
    <row r="11" spans="1:5" x14ac:dyDescent="0.25">
      <c r="A11" s="106" t="s">
        <v>113</v>
      </c>
      <c r="B11" s="176">
        <f>SUM(B8:B10)</f>
        <v>0</v>
      </c>
      <c r="C11" s="176">
        <f>SUM(C8:C10)</f>
        <v>0</v>
      </c>
    </row>
    <row r="12" spans="1:5" x14ac:dyDescent="0.25">
      <c r="A12" s="116"/>
      <c r="D12" s="115"/>
    </row>
    <row r="13" spans="1:5" x14ac:dyDescent="0.25">
      <c r="A13" s="115"/>
      <c r="D13" s="115"/>
    </row>
  </sheetData>
  <mergeCells count="1">
    <mergeCell ref="B6:C6"/>
  </mergeCells>
  <hyperlinks>
    <hyperlink ref="E1" location="BG!A1" display="BG"/>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8"/>
  <dimension ref="A1:E58"/>
  <sheetViews>
    <sheetView showGridLines="0" workbookViewId="0"/>
  </sheetViews>
  <sheetFormatPr baseColWidth="10" defaultRowHeight="15" x14ac:dyDescent="0.25"/>
  <cols>
    <col min="1" max="1" width="38.5703125" style="196" customWidth="1"/>
    <col min="2" max="2" width="34.140625" style="196" customWidth="1"/>
    <col min="3" max="3" width="34.42578125" style="196" bestFit="1" customWidth="1"/>
    <col min="4" max="4" width="18.42578125" style="301" customWidth="1"/>
    <col min="5" max="5" width="18.7109375" style="301" customWidth="1"/>
    <col min="6" max="16384" width="11.42578125" style="196"/>
  </cols>
  <sheetData>
    <row r="1" spans="1:5" x14ac:dyDescent="0.25">
      <c r="A1" s="196" t="str">
        <f>Indice!C1</f>
        <v>RIEDER &amp; CIA. S.A.C.I.</v>
      </c>
      <c r="B1" s="119"/>
      <c r="C1" s="275" t="s">
        <v>115</v>
      </c>
    </row>
    <row r="4" spans="1:5" x14ac:dyDescent="0.25">
      <c r="A4" s="209" t="s">
        <v>265</v>
      </c>
      <c r="B4" s="209"/>
      <c r="C4" s="209"/>
      <c r="D4" s="357"/>
      <c r="E4" s="357"/>
    </row>
    <row r="5" spans="1:5" x14ac:dyDescent="0.25">
      <c r="A5" s="260" t="s">
        <v>256</v>
      </c>
    </row>
    <row r="6" spans="1:5" x14ac:dyDescent="0.25">
      <c r="A6" s="210" t="s">
        <v>766</v>
      </c>
      <c r="B6" s="210"/>
      <c r="C6" s="210"/>
      <c r="D6" s="375"/>
    </row>
    <row r="7" spans="1:5" x14ac:dyDescent="0.25">
      <c r="E7" s="353"/>
    </row>
    <row r="8" spans="1:5" x14ac:dyDescent="0.25">
      <c r="A8" s="89" t="s">
        <v>61</v>
      </c>
      <c r="B8" s="267" t="s">
        <v>144</v>
      </c>
      <c r="C8" s="267" t="s">
        <v>407</v>
      </c>
      <c r="D8" s="421">
        <f>IFERROR(IF(Indice!B6="","2XX2",YEAR(Indice!B6)),"2XX2")</f>
        <v>2023</v>
      </c>
      <c r="E8" s="421">
        <f>IFERROR(YEAR(Indice!B6-365),"2XX1")</f>
        <v>2022</v>
      </c>
    </row>
    <row r="9" spans="1:5" x14ac:dyDescent="0.25">
      <c r="A9" s="196" t="s">
        <v>406</v>
      </c>
      <c r="B9" s="208"/>
      <c r="C9" s="212" t="str">
        <f>IFERROR(VLOOKUP(B9,'Base de Monedas'!A:B,2,0),"")</f>
        <v/>
      </c>
      <c r="D9" s="377"/>
    </row>
    <row r="10" spans="1:5" x14ac:dyDescent="0.25">
      <c r="A10" s="197" t="s">
        <v>1154</v>
      </c>
      <c r="B10" s="208"/>
      <c r="C10" s="212" t="str">
        <f>IFERROR(VLOOKUP(B10,'Base de Monedas'!A:B,2,0),"")</f>
        <v/>
      </c>
      <c r="D10" s="487">
        <v>21675997364</v>
      </c>
      <c r="E10" s="487">
        <v>31374110680</v>
      </c>
    </row>
    <row r="11" spans="1:5" s="328" customFormat="1" x14ac:dyDescent="0.25">
      <c r="A11" s="454" t="s">
        <v>1408</v>
      </c>
      <c r="B11" s="208"/>
      <c r="C11" s="212"/>
      <c r="D11" s="487">
        <v>24663758826.84</v>
      </c>
      <c r="E11" s="488">
        <v>28777908640</v>
      </c>
    </row>
    <row r="12" spans="1:5" s="328" customFormat="1" x14ac:dyDescent="0.25">
      <c r="A12" s="454" t="s">
        <v>1241</v>
      </c>
      <c r="B12" s="208"/>
      <c r="C12" s="212"/>
      <c r="D12" s="487">
        <v>8053627752.4799995</v>
      </c>
      <c r="E12" s="489">
        <v>24232.7</v>
      </c>
    </row>
    <row r="13" spans="1:5" s="328" customFormat="1" x14ac:dyDescent="0.25">
      <c r="A13" s="603" t="s">
        <v>1409</v>
      </c>
      <c r="B13" s="208"/>
      <c r="C13" s="212"/>
      <c r="D13" s="604">
        <v>2190951373.5600009</v>
      </c>
      <c r="E13" s="489">
        <v>398549742.19999987</v>
      </c>
    </row>
    <row r="14" spans="1:5" s="328" customFormat="1" x14ac:dyDescent="0.25">
      <c r="A14" s="454" t="s">
        <v>2421</v>
      </c>
      <c r="B14" s="208"/>
      <c r="C14" s="212"/>
      <c r="D14" s="487">
        <v>1639838834.7599998</v>
      </c>
      <c r="E14" s="489">
        <v>976238937.19999981</v>
      </c>
    </row>
    <row r="15" spans="1:5" s="328" customFormat="1" x14ac:dyDescent="0.25">
      <c r="A15" s="328" t="s">
        <v>1407</v>
      </c>
      <c r="B15" s="208"/>
      <c r="C15" s="212"/>
      <c r="D15" s="537">
        <v>1124821211.04</v>
      </c>
      <c r="E15" s="334">
        <v>7891901573</v>
      </c>
    </row>
    <row r="16" spans="1:5" s="520" customFormat="1" x14ac:dyDescent="0.25">
      <c r="A16" s="520" t="s">
        <v>1229</v>
      </c>
      <c r="B16" s="208"/>
      <c r="C16" s="212"/>
      <c r="D16" s="537">
        <v>697369431.60000002</v>
      </c>
      <c r="E16" s="334">
        <v>702730866</v>
      </c>
    </row>
    <row r="17" spans="1:5" s="520" customFormat="1" x14ac:dyDescent="0.25">
      <c r="A17" s="520" t="s">
        <v>1416</v>
      </c>
      <c r="B17" s="208"/>
      <c r="C17" s="212"/>
      <c r="D17" s="537">
        <v>393411462.24000001</v>
      </c>
      <c r="E17" s="334">
        <v>65491003.200000003</v>
      </c>
    </row>
    <row r="18" spans="1:5" s="520" customFormat="1" x14ac:dyDescent="0.25">
      <c r="A18" s="520" t="s">
        <v>1413</v>
      </c>
      <c r="B18" s="208"/>
      <c r="C18" s="212"/>
      <c r="D18" s="537">
        <v>373844598.72000003</v>
      </c>
      <c r="E18" s="334">
        <v>391505397.40000004</v>
      </c>
    </row>
    <row r="19" spans="1:5" s="520" customFormat="1" x14ac:dyDescent="0.25">
      <c r="A19" s="520" t="s">
        <v>1662</v>
      </c>
      <c r="B19" s="208"/>
      <c r="C19" s="212"/>
      <c r="D19" s="537">
        <v>371793570</v>
      </c>
      <c r="E19" s="334">
        <v>0</v>
      </c>
    </row>
    <row r="20" spans="1:5" s="520" customFormat="1" x14ac:dyDescent="0.25">
      <c r="A20" s="520" t="s">
        <v>2422</v>
      </c>
      <c r="B20" s="208"/>
      <c r="C20" s="212"/>
      <c r="D20" s="537">
        <v>314538999.12</v>
      </c>
      <c r="E20" s="334">
        <v>0</v>
      </c>
    </row>
    <row r="21" spans="1:5" s="520" customFormat="1" x14ac:dyDescent="0.25">
      <c r="A21" s="520" t="s">
        <v>1411</v>
      </c>
      <c r="B21" s="208"/>
      <c r="C21" s="212"/>
      <c r="D21" s="537">
        <v>314220105.59999996</v>
      </c>
      <c r="E21" s="334">
        <v>302127979.00000006</v>
      </c>
    </row>
    <row r="22" spans="1:5" s="520" customFormat="1" x14ac:dyDescent="0.25">
      <c r="A22" s="520" t="s">
        <v>2423</v>
      </c>
      <c r="B22" s="208"/>
      <c r="C22" s="212"/>
      <c r="D22" s="537">
        <v>234005784</v>
      </c>
      <c r="E22" s="334">
        <v>0</v>
      </c>
    </row>
    <row r="23" spans="1:5" s="520" customFormat="1" x14ac:dyDescent="0.25">
      <c r="A23" s="520" t="s">
        <v>1224</v>
      </c>
      <c r="B23" s="208"/>
      <c r="C23" s="212"/>
      <c r="D23" s="537">
        <v>228718780.51999998</v>
      </c>
      <c r="E23" s="334">
        <v>327647943.19999999</v>
      </c>
    </row>
    <row r="24" spans="1:5" s="520" customFormat="1" x14ac:dyDescent="0.25">
      <c r="A24" s="520" t="s">
        <v>2424</v>
      </c>
      <c r="B24" s="208"/>
      <c r="C24" s="212"/>
      <c r="D24" s="537">
        <v>195644379.47999999</v>
      </c>
      <c r="E24" s="334">
        <v>0</v>
      </c>
    </row>
    <row r="25" spans="1:5" s="520" customFormat="1" x14ac:dyDescent="0.25">
      <c r="A25" s="520" t="s">
        <v>1689</v>
      </c>
      <c r="B25" s="208"/>
      <c r="C25" s="212"/>
      <c r="D25" s="537">
        <v>148569052.91999999</v>
      </c>
      <c r="E25" s="334">
        <v>0</v>
      </c>
    </row>
    <row r="26" spans="1:5" s="520" customFormat="1" x14ac:dyDescent="0.25">
      <c r="A26" s="520" t="s">
        <v>1410</v>
      </c>
      <c r="B26" s="208"/>
      <c r="C26" s="212"/>
      <c r="D26" s="537">
        <v>117314210.16000001</v>
      </c>
      <c r="E26" s="334">
        <v>10307268.4</v>
      </c>
    </row>
    <row r="27" spans="1:5" s="520" customFormat="1" x14ac:dyDescent="0.25">
      <c r="A27" s="520" t="s">
        <v>1668</v>
      </c>
      <c r="B27" s="208"/>
      <c r="C27" s="212"/>
      <c r="D27" s="537">
        <v>87699360</v>
      </c>
      <c r="E27" s="334">
        <v>0</v>
      </c>
    </row>
    <row r="28" spans="1:5" s="520" customFormat="1" x14ac:dyDescent="0.25">
      <c r="A28" s="520" t="s">
        <v>2425</v>
      </c>
      <c r="B28" s="208"/>
      <c r="C28" s="212"/>
      <c r="D28" s="537">
        <v>86017814.900000006</v>
      </c>
      <c r="E28" s="334">
        <v>0</v>
      </c>
    </row>
    <row r="29" spans="1:5" s="520" customFormat="1" x14ac:dyDescent="0.25">
      <c r="A29" s="520" t="s">
        <v>1688</v>
      </c>
      <c r="B29" s="208"/>
      <c r="C29" s="212"/>
      <c r="D29" s="537">
        <v>72690168.120000005</v>
      </c>
      <c r="E29" s="334">
        <v>197333184.20000002</v>
      </c>
    </row>
    <row r="30" spans="1:5" s="520" customFormat="1" x14ac:dyDescent="0.25">
      <c r="A30" s="520" t="s">
        <v>1415</v>
      </c>
      <c r="B30" s="208"/>
      <c r="C30" s="212"/>
      <c r="D30" s="537">
        <v>68862936</v>
      </c>
      <c r="E30" s="334">
        <v>70836872</v>
      </c>
    </row>
    <row r="31" spans="1:5" s="520" customFormat="1" x14ac:dyDescent="0.25">
      <c r="A31" s="520" t="s">
        <v>2426</v>
      </c>
      <c r="B31" s="208"/>
      <c r="C31" s="212"/>
      <c r="D31" s="537">
        <v>47531232.120000005</v>
      </c>
      <c r="E31" s="334">
        <v>0</v>
      </c>
    </row>
    <row r="32" spans="1:5" s="520" customFormat="1" x14ac:dyDescent="0.25">
      <c r="A32" s="520" t="s">
        <v>1239</v>
      </c>
      <c r="B32" s="208"/>
      <c r="C32" s="212"/>
      <c r="D32" s="537">
        <v>30557224.399999999</v>
      </c>
      <c r="E32" s="334">
        <v>132935902</v>
      </c>
    </row>
    <row r="33" spans="1:5" s="520" customFormat="1" x14ac:dyDescent="0.25">
      <c r="A33" s="520" t="s">
        <v>1243</v>
      </c>
      <c r="B33" s="208"/>
      <c r="C33" s="212"/>
      <c r="D33" s="537">
        <v>29861704.920000002</v>
      </c>
      <c r="E33" s="334">
        <v>43242876</v>
      </c>
    </row>
    <row r="34" spans="1:5" s="520" customFormat="1" x14ac:dyDescent="0.25">
      <c r="A34" s="520" t="s">
        <v>1664</v>
      </c>
      <c r="B34" s="208"/>
      <c r="C34" s="212"/>
      <c r="D34" s="537">
        <v>27621656.399999999</v>
      </c>
      <c r="E34" s="334">
        <v>77506876.799999997</v>
      </c>
    </row>
    <row r="35" spans="1:5" s="520" customFormat="1" x14ac:dyDescent="0.25">
      <c r="A35" s="520" t="s">
        <v>2427</v>
      </c>
      <c r="B35" s="208"/>
      <c r="C35" s="212"/>
      <c r="D35" s="537">
        <v>25695548.280000001</v>
      </c>
      <c r="E35" s="334">
        <v>1981.8000000000002</v>
      </c>
    </row>
    <row r="36" spans="1:5" s="550" customFormat="1" x14ac:dyDescent="0.25">
      <c r="A36" s="550" t="s">
        <v>2428</v>
      </c>
      <c r="B36" s="208"/>
      <c r="C36" s="212"/>
      <c r="D36" s="537">
        <v>24459672</v>
      </c>
      <c r="E36" s="334">
        <v>0</v>
      </c>
    </row>
    <row r="37" spans="1:5" s="550" customFormat="1" x14ac:dyDescent="0.25">
      <c r="A37" s="550" t="s">
        <v>1230</v>
      </c>
      <c r="B37" s="208"/>
      <c r="C37" s="212"/>
      <c r="D37" s="537">
        <v>23232099.48</v>
      </c>
      <c r="E37" s="334">
        <v>70156307.200000003</v>
      </c>
    </row>
    <row r="38" spans="1:5" s="550" customFormat="1" x14ac:dyDescent="0.25">
      <c r="A38" s="550" t="s">
        <v>1417</v>
      </c>
      <c r="B38" s="208"/>
      <c r="C38" s="212"/>
      <c r="D38" s="537">
        <v>22652000</v>
      </c>
      <c r="E38" s="334">
        <v>21887600</v>
      </c>
    </row>
    <row r="39" spans="1:5" s="550" customFormat="1" x14ac:dyDescent="0.25">
      <c r="A39" s="550" t="s">
        <v>2429</v>
      </c>
      <c r="B39" s="208"/>
      <c r="C39" s="212"/>
      <c r="D39" s="537">
        <v>20671992</v>
      </c>
      <c r="E39" s="334">
        <v>0</v>
      </c>
    </row>
    <row r="40" spans="1:5" s="550" customFormat="1" x14ac:dyDescent="0.25">
      <c r="A40" s="550" t="s">
        <v>1412</v>
      </c>
      <c r="B40" s="208"/>
      <c r="C40" s="212"/>
      <c r="D40" s="537">
        <v>15208992</v>
      </c>
      <c r="E40" s="334">
        <v>15325920</v>
      </c>
    </row>
    <row r="41" spans="1:5" s="550" customFormat="1" x14ac:dyDescent="0.25">
      <c r="A41" s="550" t="s">
        <v>2430</v>
      </c>
      <c r="B41" s="208"/>
      <c r="C41" s="212"/>
      <c r="D41" s="537">
        <v>15064331.76</v>
      </c>
      <c r="E41" s="334">
        <v>0</v>
      </c>
    </row>
    <row r="42" spans="1:5" s="621" customFormat="1" x14ac:dyDescent="0.25">
      <c r="A42" s="621" t="s">
        <v>2431</v>
      </c>
      <c r="B42" s="208"/>
      <c r="C42" s="212"/>
      <c r="D42" s="537">
        <v>14190980.16</v>
      </c>
      <c r="E42" s="334">
        <v>0</v>
      </c>
    </row>
    <row r="43" spans="1:5" s="621" customFormat="1" x14ac:dyDescent="0.25">
      <c r="A43" s="621" t="s">
        <v>1238</v>
      </c>
      <c r="B43" s="208"/>
      <c r="C43" s="212"/>
      <c r="D43" s="537">
        <v>5500294.0800000001</v>
      </c>
      <c r="E43" s="334">
        <v>0</v>
      </c>
    </row>
    <row r="44" spans="1:5" s="621" customFormat="1" x14ac:dyDescent="0.25">
      <c r="A44" s="621" t="s">
        <v>2432</v>
      </c>
      <c r="B44" s="208"/>
      <c r="C44" s="212"/>
      <c r="D44" s="537">
        <v>0</v>
      </c>
      <c r="E44" s="334">
        <v>106953048.39999999</v>
      </c>
    </row>
    <row r="45" spans="1:5" s="621" customFormat="1" x14ac:dyDescent="0.25">
      <c r="A45" s="621" t="s">
        <v>2433</v>
      </c>
      <c r="B45" s="208"/>
      <c r="C45" s="212"/>
      <c r="D45" s="537">
        <v>4702300.3600000013</v>
      </c>
      <c r="E45" s="334">
        <v>69483577.420000002</v>
      </c>
    </row>
    <row r="46" spans="1:5" x14ac:dyDescent="0.25">
      <c r="A46" s="197" t="s">
        <v>98</v>
      </c>
      <c r="B46" s="208"/>
      <c r="C46" s="212" t="str">
        <f>IFERROR(VLOOKUP(B46,'Base de Monedas'!A:B,2,0),"")</f>
        <v/>
      </c>
      <c r="D46" s="490">
        <f>11591943229+11741007951</f>
        <v>23332951180</v>
      </c>
      <c r="E46" s="491">
        <v>17515814276</v>
      </c>
    </row>
    <row r="47" spans="1:5" x14ac:dyDescent="0.25">
      <c r="A47" s="211" t="s">
        <v>62</v>
      </c>
      <c r="B47" s="208"/>
      <c r="C47" s="212" t="str">
        <f>IFERROR(VLOOKUP(B47,'Base de Monedas'!A:B,2,0),"")</f>
        <v/>
      </c>
      <c r="D47" s="490"/>
      <c r="E47" s="491"/>
    </row>
    <row r="48" spans="1:5" ht="15.75" thickBot="1" x14ac:dyDescent="0.3">
      <c r="A48" s="8" t="s">
        <v>99</v>
      </c>
      <c r="B48" s="6"/>
      <c r="C48" s="10"/>
      <c r="D48" s="492">
        <f>SUM($D$9:D46)</f>
        <v>86693597224.02002</v>
      </c>
      <c r="E48" s="492">
        <f>SUM($E$9:E46)</f>
        <v>89540022684.119965</v>
      </c>
    </row>
    <row r="49" spans="1:5" ht="15.75" thickTop="1" x14ac:dyDescent="0.25">
      <c r="A49" s="8"/>
      <c r="B49" s="6"/>
      <c r="C49" s="10"/>
      <c r="D49" s="378"/>
      <c r="E49" s="378"/>
    </row>
    <row r="51" spans="1:5" x14ac:dyDescent="0.25">
      <c r="D51" s="353"/>
    </row>
    <row r="52" spans="1:5" x14ac:dyDescent="0.25">
      <c r="A52" s="89" t="s">
        <v>765</v>
      </c>
      <c r="B52" s="267" t="s">
        <v>144</v>
      </c>
      <c r="C52" s="267" t="s">
        <v>407</v>
      </c>
      <c r="D52" s="376">
        <f>IFERROR(YEAR(Indice!B6),"2XX2")</f>
        <v>2023</v>
      </c>
      <c r="E52" s="376">
        <f>IFERROR(YEAR(Indice!B6-365),"2XX1")</f>
        <v>2022</v>
      </c>
    </row>
    <row r="53" spans="1:5" x14ac:dyDescent="0.25">
      <c r="A53" s="196" t="s">
        <v>406</v>
      </c>
      <c r="B53" s="208"/>
      <c r="C53" s="212" t="str">
        <f>IFERROR(VLOOKUP(B53,'Base de Monedas'!A:B,2,0),"")</f>
        <v/>
      </c>
      <c r="D53" s="377"/>
    </row>
    <row r="54" spans="1:5" x14ac:dyDescent="0.25">
      <c r="A54" s="197" t="s">
        <v>97</v>
      </c>
      <c r="B54" s="208"/>
      <c r="C54" s="212" t="str">
        <f>IFERROR(VLOOKUP(B54,'Base de Monedas'!A:B,2,0),"")</f>
        <v/>
      </c>
      <c r="D54" s="300"/>
    </row>
    <row r="55" spans="1:5" x14ac:dyDescent="0.25">
      <c r="A55" s="197" t="s">
        <v>98</v>
      </c>
      <c r="B55" s="208"/>
      <c r="C55" s="212" t="str">
        <f>IFERROR(VLOOKUP(B55,'Base de Monedas'!A:B,2,0),"")</f>
        <v/>
      </c>
      <c r="D55" s="378"/>
      <c r="E55" s="354"/>
    </row>
    <row r="56" spans="1:5" x14ac:dyDescent="0.25">
      <c r="A56" s="211" t="s">
        <v>62</v>
      </c>
      <c r="B56" s="208"/>
      <c r="C56" s="212" t="str">
        <f>IFERROR(VLOOKUP(B56,'Base de Monedas'!A:B,2,0),"")</f>
        <v/>
      </c>
      <c r="D56" s="378"/>
      <c r="E56" s="354"/>
    </row>
    <row r="57" spans="1:5" ht="15.75" thickBot="1" x14ac:dyDescent="0.3">
      <c r="A57" s="8" t="s">
        <v>99</v>
      </c>
      <c r="B57" s="6"/>
      <c r="C57" s="10"/>
      <c r="D57" s="379">
        <f>SUM($D$53:D55)</f>
        <v>0</v>
      </c>
      <c r="E57" s="379">
        <f>SUM($E$53:E55)</f>
        <v>0</v>
      </c>
    </row>
    <row r="58" spans="1:5" ht="15.75" thickTop="1" x14ac:dyDescent="0.25"/>
  </sheetData>
  <hyperlinks>
    <hyperlink ref="C1" location="BG!A1" display="BG"/>
  </hyperlinks>
  <printOptions horizontalCentered="1"/>
  <pageMargins left="0.70866141732283472" right="0.70866141732283472" top="0.74803149606299213" bottom="0.74803149606299213" header="0.31496062992125984" footer="0.31496062992125984"/>
  <pageSetup paperSize="5" scale="75" fitToWidth="2"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7"/>
  <dimension ref="A1:J68"/>
  <sheetViews>
    <sheetView showGridLines="0" workbookViewId="0">
      <selection activeCell="B15" sqref="B15:C20"/>
    </sheetView>
  </sheetViews>
  <sheetFormatPr baseColWidth="10" defaultColWidth="11.28515625" defaultRowHeight="12.75" x14ac:dyDescent="0.2"/>
  <cols>
    <col min="1" max="1" width="21.28515625" style="30" bestFit="1" customWidth="1"/>
    <col min="2" max="2" width="76.7109375" style="30" bestFit="1" customWidth="1"/>
    <col min="3" max="3" width="61.5703125" style="30" customWidth="1"/>
    <col min="4" max="4" width="14.85546875" style="623" customWidth="1"/>
    <col min="5" max="5" width="24.7109375" style="30" customWidth="1"/>
    <col min="6" max="6" width="21.85546875" style="30" customWidth="1"/>
    <col min="7" max="7" width="17.7109375" style="30" customWidth="1"/>
    <col min="8" max="16384" width="11.28515625" style="30"/>
  </cols>
  <sheetData>
    <row r="1" spans="1:10" x14ac:dyDescent="0.2">
      <c r="B1" s="631" t="s">
        <v>767</v>
      </c>
      <c r="C1" s="632" t="s">
        <v>829</v>
      </c>
      <c r="D1" s="30"/>
    </row>
    <row r="3" spans="1:10" ht="15" x14ac:dyDescent="0.2">
      <c r="C3" s="633" t="s">
        <v>320</v>
      </c>
    </row>
    <row r="6" spans="1:10" x14ac:dyDescent="0.2">
      <c r="A6" s="631" t="s">
        <v>764</v>
      </c>
      <c r="B6" s="643">
        <v>45291</v>
      </c>
      <c r="C6" s="30" t="s">
        <v>1343</v>
      </c>
    </row>
    <row r="7" spans="1:10" ht="12.75" hidden="1" customHeight="1" x14ac:dyDescent="0.2"/>
    <row r="8" spans="1:10" x14ac:dyDescent="0.2">
      <c r="A8" s="634"/>
    </row>
    <row r="9" spans="1:10" ht="26.45" customHeight="1" x14ac:dyDescent="0.2">
      <c r="B9" s="39" t="s">
        <v>1342</v>
      </c>
      <c r="C9" s="39"/>
      <c r="D9" s="39"/>
      <c r="E9" s="39"/>
      <c r="F9" s="39"/>
      <c r="G9" s="39"/>
      <c r="H9" s="39"/>
      <c r="I9" s="39"/>
      <c r="J9" s="39"/>
    </row>
    <row r="10" spans="1:10" ht="26.45" customHeight="1" x14ac:dyDescent="0.2">
      <c r="B10" s="635" t="s">
        <v>1341</v>
      </c>
      <c r="C10" s="636">
        <v>45291</v>
      </c>
      <c r="D10" s="39"/>
      <c r="E10" s="39"/>
      <c r="F10" s="39"/>
      <c r="G10" s="39"/>
      <c r="H10" s="39"/>
      <c r="I10" s="39"/>
      <c r="J10" s="39"/>
    </row>
    <row r="11" spans="1:10" x14ac:dyDescent="0.2">
      <c r="A11" s="623"/>
      <c r="B11" s="39"/>
      <c r="C11" s="39"/>
      <c r="D11" s="39"/>
      <c r="E11" s="39"/>
      <c r="F11" s="39"/>
      <c r="G11" s="39"/>
      <c r="H11" s="39"/>
      <c r="I11" s="39"/>
      <c r="J11" s="39"/>
    </row>
    <row r="12" spans="1:10" x14ac:dyDescent="0.2">
      <c r="A12" s="623"/>
      <c r="B12" s="625" t="s">
        <v>1340</v>
      </c>
      <c r="C12" s="637"/>
      <c r="D12" s="638"/>
      <c r="E12" s="39"/>
      <c r="F12" s="39"/>
      <c r="G12" s="39"/>
      <c r="H12" s="39"/>
      <c r="I12" s="39"/>
      <c r="J12" s="39"/>
    </row>
    <row r="13" spans="1:10" x14ac:dyDescent="0.2">
      <c r="A13" s="623"/>
      <c r="B13" s="625" t="s">
        <v>1339</v>
      </c>
      <c r="C13" s="625" t="s">
        <v>829</v>
      </c>
      <c r="D13" s="638"/>
      <c r="E13" s="39"/>
      <c r="F13" s="39"/>
      <c r="G13" s="39"/>
      <c r="H13" s="39"/>
      <c r="I13" s="39"/>
      <c r="J13" s="39"/>
    </row>
    <row r="14" spans="1:10" x14ac:dyDescent="0.2">
      <c r="A14" s="623"/>
      <c r="B14" s="625" t="s">
        <v>1338</v>
      </c>
      <c r="C14" s="625"/>
      <c r="D14" s="638"/>
      <c r="E14" s="39"/>
      <c r="F14" s="39"/>
      <c r="G14" s="39"/>
      <c r="H14" s="39"/>
      <c r="I14" s="39"/>
      <c r="J14" s="39"/>
    </row>
    <row r="15" spans="1:10" ht="12.75" customHeight="1" x14ac:dyDescent="0.2">
      <c r="A15" s="623"/>
      <c r="B15" s="856" t="s">
        <v>1723</v>
      </c>
      <c r="C15" s="856"/>
      <c r="D15" s="639"/>
      <c r="E15" s="639"/>
      <c r="F15" s="639"/>
      <c r="G15" s="639"/>
      <c r="H15" s="39"/>
      <c r="I15" s="39"/>
      <c r="J15" s="39"/>
    </row>
    <row r="16" spans="1:10" x14ac:dyDescent="0.2">
      <c r="A16" s="623"/>
      <c r="B16" s="856"/>
      <c r="C16" s="856"/>
      <c r="D16" s="639"/>
      <c r="E16" s="639"/>
      <c r="F16" s="639"/>
      <c r="G16" s="639"/>
      <c r="H16" s="39"/>
      <c r="I16" s="39"/>
      <c r="J16" s="39"/>
    </row>
    <row r="17" spans="1:10" x14ac:dyDescent="0.2">
      <c r="A17" s="623"/>
      <c r="B17" s="856"/>
      <c r="C17" s="856"/>
      <c r="D17" s="639"/>
      <c r="E17" s="639"/>
      <c r="F17" s="639"/>
      <c r="G17" s="639"/>
      <c r="H17" s="39"/>
      <c r="I17" s="39"/>
      <c r="J17" s="39"/>
    </row>
    <row r="18" spans="1:10" x14ac:dyDescent="0.2">
      <c r="A18" s="623"/>
      <c r="B18" s="856"/>
      <c r="C18" s="856"/>
      <c r="D18" s="639"/>
      <c r="E18" s="639"/>
      <c r="F18" s="639"/>
      <c r="G18" s="639"/>
      <c r="H18" s="39"/>
      <c r="I18" s="39"/>
      <c r="J18" s="39"/>
    </row>
    <row r="19" spans="1:10" x14ac:dyDescent="0.2">
      <c r="A19" s="623"/>
      <c r="B19" s="856"/>
      <c r="C19" s="856"/>
      <c r="D19" s="639"/>
      <c r="E19" s="639"/>
      <c r="F19" s="639"/>
      <c r="G19" s="639"/>
      <c r="H19" s="39"/>
      <c r="I19" s="39"/>
      <c r="J19" s="39"/>
    </row>
    <row r="20" spans="1:10" ht="111" customHeight="1" x14ac:dyDescent="0.2">
      <c r="A20" s="623"/>
      <c r="B20" s="856"/>
      <c r="C20" s="856"/>
      <c r="D20" s="639"/>
      <c r="E20" s="639"/>
      <c r="F20" s="639"/>
      <c r="G20" s="639"/>
      <c r="H20" s="39"/>
      <c r="I20" s="39"/>
      <c r="J20" s="39"/>
    </row>
    <row r="21" spans="1:10" x14ac:dyDescent="0.2">
      <c r="A21" s="623"/>
      <c r="B21" s="625" t="s">
        <v>1337</v>
      </c>
      <c r="C21" s="625" t="s">
        <v>1652</v>
      </c>
      <c r="D21" s="638"/>
      <c r="E21" s="39"/>
      <c r="F21" s="39"/>
      <c r="G21" s="39"/>
      <c r="H21" s="39"/>
      <c r="I21" s="39"/>
      <c r="J21" s="39"/>
    </row>
    <row r="22" spans="1:10" x14ac:dyDescent="0.2">
      <c r="A22" s="623"/>
      <c r="B22" s="625" t="s">
        <v>1336</v>
      </c>
      <c r="C22" s="625" t="s">
        <v>1724</v>
      </c>
      <c r="D22" s="638"/>
      <c r="E22" s="39"/>
      <c r="F22" s="39"/>
      <c r="G22" s="39"/>
      <c r="H22" s="39"/>
      <c r="I22" s="39"/>
      <c r="J22" s="39"/>
    </row>
    <row r="23" spans="1:10" x14ac:dyDescent="0.2">
      <c r="A23" s="623"/>
      <c r="B23" s="857" t="s">
        <v>1335</v>
      </c>
      <c r="C23" s="625" t="s">
        <v>1725</v>
      </c>
      <c r="D23" s="638"/>
      <c r="E23" s="39"/>
      <c r="F23" s="39"/>
      <c r="G23" s="39"/>
      <c r="H23" s="39"/>
      <c r="I23" s="39"/>
      <c r="J23" s="39"/>
    </row>
    <row r="24" spans="1:10" x14ac:dyDescent="0.2">
      <c r="A24" s="623"/>
      <c r="B24" s="858"/>
      <c r="C24" s="625" t="s">
        <v>1726</v>
      </c>
      <c r="D24" s="638"/>
      <c r="E24" s="39"/>
      <c r="F24" s="39"/>
      <c r="G24" s="39"/>
      <c r="H24" s="39"/>
      <c r="I24" s="39"/>
      <c r="J24" s="39"/>
    </row>
    <row r="25" spans="1:10" x14ac:dyDescent="0.2">
      <c r="A25" s="623"/>
      <c r="B25" s="858"/>
      <c r="C25" s="625" t="s">
        <v>1727</v>
      </c>
      <c r="D25" s="638"/>
      <c r="E25" s="39"/>
      <c r="F25" s="39"/>
      <c r="G25" s="39"/>
      <c r="H25" s="39"/>
      <c r="I25" s="39"/>
      <c r="J25" s="39"/>
    </row>
    <row r="26" spans="1:10" x14ac:dyDescent="0.2">
      <c r="A26" s="623"/>
      <c r="B26" s="858"/>
      <c r="C26" s="625" t="s">
        <v>1728</v>
      </c>
      <c r="D26" s="638"/>
      <c r="E26" s="39"/>
      <c r="F26" s="39"/>
      <c r="G26" s="39"/>
      <c r="H26" s="39"/>
      <c r="I26" s="39"/>
      <c r="J26" s="39"/>
    </row>
    <row r="27" spans="1:10" x14ac:dyDescent="0.2">
      <c r="A27" s="623"/>
      <c r="B27" s="859"/>
      <c r="C27" s="625" t="s">
        <v>1091</v>
      </c>
      <c r="D27" s="638"/>
      <c r="E27" s="39"/>
      <c r="F27" s="39"/>
      <c r="G27" s="39"/>
      <c r="H27" s="39"/>
      <c r="I27" s="39"/>
      <c r="J27" s="39"/>
    </row>
    <row r="28" spans="1:10" x14ac:dyDescent="0.2">
      <c r="A28" s="623"/>
      <c r="B28" s="625" t="s">
        <v>1334</v>
      </c>
      <c r="C28" s="625" t="s">
        <v>1653</v>
      </c>
      <c r="D28" s="638"/>
      <c r="E28" s="39"/>
      <c r="F28" s="39"/>
      <c r="G28" s="39"/>
      <c r="H28" s="39"/>
      <c r="I28" s="39"/>
      <c r="J28" s="39"/>
    </row>
    <row r="29" spans="1:10" x14ac:dyDescent="0.2">
      <c r="A29" s="623"/>
      <c r="B29" s="625" t="s">
        <v>1333</v>
      </c>
      <c r="C29" s="637">
        <v>214114</v>
      </c>
      <c r="D29" s="638"/>
      <c r="E29" s="39"/>
      <c r="F29" s="39"/>
      <c r="G29" s="39"/>
      <c r="H29" s="39"/>
      <c r="I29" s="39"/>
      <c r="J29" s="39"/>
    </row>
    <row r="30" spans="1:10" x14ac:dyDescent="0.2">
      <c r="A30" s="623"/>
      <c r="B30" s="625" t="s">
        <v>1332</v>
      </c>
      <c r="C30" s="637">
        <v>212021</v>
      </c>
      <c r="D30" s="638"/>
      <c r="E30" s="39"/>
      <c r="F30" s="39"/>
      <c r="G30" s="39"/>
      <c r="H30" s="39"/>
      <c r="I30" s="39"/>
      <c r="J30" s="39"/>
    </row>
    <row r="31" spans="1:10" ht="15" x14ac:dyDescent="0.25">
      <c r="A31" s="623"/>
      <c r="B31" s="625" t="s">
        <v>1331</v>
      </c>
      <c r="C31" s="640" t="s">
        <v>1654</v>
      </c>
      <c r="D31" s="638"/>
      <c r="E31" s="39"/>
      <c r="F31" s="39"/>
      <c r="G31" s="39"/>
      <c r="H31" s="39"/>
      <c r="I31" s="39"/>
      <c r="J31" s="39"/>
    </row>
    <row r="32" spans="1:10" x14ac:dyDescent="0.2">
      <c r="A32" s="623"/>
      <c r="B32" s="625" t="s">
        <v>1330</v>
      </c>
      <c r="C32" s="625" t="s">
        <v>1655</v>
      </c>
      <c r="D32" s="638"/>
      <c r="E32" s="39"/>
      <c r="F32" s="39"/>
      <c r="G32" s="39"/>
      <c r="H32" s="39"/>
      <c r="I32" s="39"/>
      <c r="J32" s="39"/>
    </row>
    <row r="33" spans="1:10" x14ac:dyDescent="0.2">
      <c r="A33" s="623"/>
      <c r="B33" s="625"/>
      <c r="C33" s="625"/>
      <c r="D33" s="638"/>
      <c r="E33" s="39"/>
      <c r="F33" s="39"/>
      <c r="G33" s="39"/>
      <c r="H33" s="39"/>
      <c r="I33" s="39"/>
      <c r="J33" s="39"/>
    </row>
    <row r="34" spans="1:10" x14ac:dyDescent="0.2">
      <c r="A34" s="623"/>
      <c r="C34" s="39"/>
      <c r="D34" s="39"/>
      <c r="E34" s="39"/>
      <c r="F34" s="39"/>
      <c r="G34" s="39"/>
      <c r="H34" s="39"/>
      <c r="I34" s="39"/>
      <c r="J34" s="39"/>
    </row>
    <row r="35" spans="1:10" x14ac:dyDescent="0.2">
      <c r="A35" s="623"/>
      <c r="B35" s="39" t="s">
        <v>1329</v>
      </c>
      <c r="C35" s="39"/>
      <c r="D35" s="39"/>
      <c r="E35" s="39"/>
      <c r="F35" s="39"/>
      <c r="G35" s="39"/>
      <c r="H35" s="39"/>
      <c r="I35" s="39"/>
      <c r="J35" s="39"/>
    </row>
    <row r="36" spans="1:10" x14ac:dyDescent="0.2">
      <c r="A36" s="623"/>
      <c r="B36" s="625" t="s">
        <v>1328</v>
      </c>
      <c r="C36" s="624" t="s">
        <v>1327</v>
      </c>
      <c r="D36" s="624" t="s">
        <v>1326</v>
      </c>
      <c r="E36" s="39"/>
      <c r="F36" s="39"/>
      <c r="G36" s="39"/>
      <c r="H36" s="39"/>
      <c r="I36" s="39"/>
      <c r="J36" s="39"/>
    </row>
    <row r="37" spans="1:10" x14ac:dyDescent="0.2">
      <c r="A37" s="623"/>
      <c r="B37" s="625" t="s">
        <v>1325</v>
      </c>
      <c r="C37" s="625" t="s">
        <v>1737</v>
      </c>
      <c r="D37" s="625" t="s">
        <v>1733</v>
      </c>
      <c r="E37" s="39"/>
      <c r="F37" s="39"/>
      <c r="G37" s="39"/>
      <c r="H37" s="39"/>
      <c r="I37" s="39"/>
      <c r="J37" s="39"/>
    </row>
    <row r="38" spans="1:10" x14ac:dyDescent="0.2">
      <c r="A38" s="623"/>
      <c r="B38" s="625" t="s">
        <v>1324</v>
      </c>
      <c r="C38" s="625" t="s">
        <v>1737</v>
      </c>
      <c r="D38" s="625" t="s">
        <v>1733</v>
      </c>
      <c r="E38" s="39"/>
      <c r="F38" s="39"/>
      <c r="G38" s="39"/>
      <c r="H38" s="39"/>
      <c r="I38" s="39"/>
      <c r="J38" s="39"/>
    </row>
    <row r="39" spans="1:10" x14ac:dyDescent="0.2">
      <c r="A39" s="623"/>
      <c r="B39" s="625" t="s">
        <v>1729</v>
      </c>
      <c r="C39" s="625" t="s">
        <v>1738</v>
      </c>
      <c r="D39" s="625" t="s">
        <v>1733</v>
      </c>
      <c r="E39" s="39"/>
      <c r="F39" s="39"/>
      <c r="G39" s="39"/>
      <c r="H39" s="39"/>
      <c r="I39" s="39"/>
      <c r="J39" s="39"/>
    </row>
    <row r="40" spans="1:10" x14ac:dyDescent="0.2">
      <c r="A40" s="623"/>
      <c r="B40" s="625" t="s">
        <v>1730</v>
      </c>
      <c r="C40" s="625" t="s">
        <v>1739</v>
      </c>
      <c r="D40" s="625" t="s">
        <v>1733</v>
      </c>
      <c r="E40" s="39"/>
      <c r="F40" s="39"/>
      <c r="G40" s="39"/>
      <c r="H40" s="39"/>
      <c r="I40" s="39"/>
      <c r="J40" s="39"/>
    </row>
    <row r="41" spans="1:10" x14ac:dyDescent="0.2">
      <c r="A41" s="623"/>
      <c r="B41" s="625" t="s">
        <v>1730</v>
      </c>
      <c r="C41" s="625" t="s">
        <v>1740</v>
      </c>
      <c r="D41" s="625" t="s">
        <v>1733</v>
      </c>
      <c r="E41" s="39"/>
      <c r="F41" s="39"/>
      <c r="G41" s="39"/>
      <c r="H41" s="39"/>
      <c r="I41" s="39"/>
      <c r="J41" s="39"/>
    </row>
    <row r="42" spans="1:10" x14ac:dyDescent="0.2">
      <c r="A42" s="623"/>
      <c r="B42" s="625" t="s">
        <v>1730</v>
      </c>
      <c r="C42" s="625" t="s">
        <v>1741</v>
      </c>
      <c r="D42" s="625" t="s">
        <v>1733</v>
      </c>
      <c r="E42" s="39"/>
      <c r="F42" s="39"/>
      <c r="G42" s="39"/>
      <c r="H42" s="39"/>
      <c r="I42" s="39"/>
      <c r="J42" s="39"/>
    </row>
    <row r="43" spans="1:10" x14ac:dyDescent="0.2">
      <c r="A43" s="623"/>
      <c r="B43" s="625" t="s">
        <v>1732</v>
      </c>
      <c r="C43" s="625" t="s">
        <v>1742</v>
      </c>
      <c r="D43" s="625" t="s">
        <v>1735</v>
      </c>
      <c r="E43" s="39"/>
      <c r="F43" s="39"/>
      <c r="G43" s="39"/>
      <c r="H43" s="39"/>
      <c r="I43" s="39"/>
      <c r="J43" s="39"/>
    </row>
    <row r="44" spans="1:10" x14ac:dyDescent="0.2">
      <c r="A44" s="623"/>
      <c r="B44" s="625" t="s">
        <v>1731</v>
      </c>
      <c r="C44" s="625" t="s">
        <v>1743</v>
      </c>
      <c r="D44" s="625" t="s">
        <v>1736</v>
      </c>
      <c r="E44" s="39"/>
      <c r="F44" s="39"/>
      <c r="G44" s="39"/>
      <c r="H44" s="39"/>
      <c r="I44" s="39"/>
      <c r="J44" s="39"/>
    </row>
    <row r="45" spans="1:10" x14ac:dyDescent="0.2">
      <c r="A45" s="623"/>
      <c r="B45" s="625" t="s">
        <v>1731</v>
      </c>
      <c r="C45" s="625" t="s">
        <v>1744</v>
      </c>
      <c r="D45" s="625" t="s">
        <v>1734</v>
      </c>
      <c r="E45" s="39"/>
      <c r="F45" s="39"/>
      <c r="G45" s="39"/>
      <c r="H45" s="39"/>
      <c r="I45" s="39"/>
      <c r="J45" s="39"/>
    </row>
    <row r="46" spans="1:10" x14ac:dyDescent="0.2">
      <c r="A46" s="623"/>
      <c r="B46" s="39"/>
      <c r="C46" s="39"/>
      <c r="D46" s="39"/>
      <c r="E46" s="39"/>
      <c r="F46" s="39"/>
      <c r="G46" s="39"/>
      <c r="H46" s="39"/>
      <c r="I46" s="39"/>
      <c r="J46" s="39"/>
    </row>
    <row r="47" spans="1:10" x14ac:dyDescent="0.2">
      <c r="A47" s="623"/>
      <c r="B47" s="39" t="s">
        <v>1323</v>
      </c>
      <c r="C47" s="39"/>
      <c r="D47" s="39"/>
      <c r="E47" s="39"/>
      <c r="F47" s="39"/>
      <c r="G47" s="39"/>
      <c r="H47" s="39"/>
      <c r="I47" s="39"/>
      <c r="J47" s="39"/>
    </row>
    <row r="48" spans="1:10" x14ac:dyDescent="0.2">
      <c r="A48" s="623"/>
      <c r="B48" s="624" t="s">
        <v>1322</v>
      </c>
      <c r="C48" s="624" t="s">
        <v>1321</v>
      </c>
      <c r="D48" s="624" t="s">
        <v>1320</v>
      </c>
      <c r="E48" s="624" t="s">
        <v>1319</v>
      </c>
      <c r="F48" s="641" t="s">
        <v>1318</v>
      </c>
      <c r="G48" s="39"/>
      <c r="H48" s="39"/>
      <c r="I48" s="39"/>
    </row>
    <row r="49" spans="1:10" x14ac:dyDescent="0.2">
      <c r="A49" s="623"/>
      <c r="B49" s="642">
        <v>650000000000</v>
      </c>
      <c r="C49" s="642">
        <v>482236000000</v>
      </c>
      <c r="D49" s="642">
        <v>482236000000</v>
      </c>
      <c r="E49" s="642">
        <v>482236000000</v>
      </c>
      <c r="F49" s="642">
        <v>1000000</v>
      </c>
      <c r="G49" s="39"/>
      <c r="H49" s="39"/>
    </row>
    <row r="50" spans="1:10" x14ac:dyDescent="0.2">
      <c r="A50" s="623"/>
      <c r="C50" s="39"/>
      <c r="D50" s="39"/>
      <c r="E50" s="39"/>
      <c r="F50" s="39"/>
      <c r="G50" s="39"/>
      <c r="H50" s="39"/>
      <c r="I50" s="39"/>
      <c r="J50" s="39"/>
    </row>
    <row r="51" spans="1:10" x14ac:dyDescent="0.2">
      <c r="A51" s="623"/>
      <c r="B51" s="39" t="s">
        <v>1317</v>
      </c>
      <c r="C51" s="39"/>
      <c r="D51" s="39"/>
      <c r="E51" s="39"/>
      <c r="F51" s="39"/>
      <c r="G51" s="39"/>
      <c r="H51" s="39"/>
      <c r="I51" s="39"/>
      <c r="J51" s="39"/>
    </row>
    <row r="52" spans="1:10" x14ac:dyDescent="0.2">
      <c r="A52" s="623"/>
      <c r="B52" s="624" t="s">
        <v>1316</v>
      </c>
      <c r="C52" s="624" t="s">
        <v>398</v>
      </c>
      <c r="D52" s="624" t="s">
        <v>846</v>
      </c>
      <c r="E52" s="624" t="s">
        <v>1315</v>
      </c>
      <c r="F52" s="624" t="s">
        <v>805</v>
      </c>
      <c r="G52" s="641" t="s">
        <v>1314</v>
      </c>
      <c r="H52" s="39"/>
      <c r="I52" s="39"/>
      <c r="J52" s="39"/>
    </row>
    <row r="53" spans="1:10" x14ac:dyDescent="0.2">
      <c r="A53" s="623"/>
      <c r="B53" s="625" t="s">
        <v>1713</v>
      </c>
      <c r="C53" s="626">
        <v>95138</v>
      </c>
      <c r="D53" s="624" t="s">
        <v>852</v>
      </c>
      <c r="E53" s="626">
        <v>95138</v>
      </c>
      <c r="F53" s="626">
        <v>95138000000</v>
      </c>
      <c r="G53" s="630">
        <v>19.728514669166135</v>
      </c>
      <c r="H53" s="39"/>
      <c r="I53" s="39"/>
      <c r="J53" s="39"/>
    </row>
    <row r="54" spans="1:10" x14ac:dyDescent="0.2">
      <c r="A54" s="623"/>
      <c r="B54" s="625" t="s">
        <v>1714</v>
      </c>
      <c r="C54" s="626">
        <v>95138</v>
      </c>
      <c r="D54" s="624" t="s">
        <v>852</v>
      </c>
      <c r="E54" s="626">
        <v>95138</v>
      </c>
      <c r="F54" s="626">
        <v>95138000000</v>
      </c>
      <c r="G54" s="630">
        <v>19.728514669166135</v>
      </c>
      <c r="H54" s="39"/>
      <c r="I54" s="39"/>
      <c r="J54" s="39"/>
    </row>
    <row r="55" spans="1:10" x14ac:dyDescent="0.2">
      <c r="A55" s="623"/>
      <c r="B55" s="625" t="s">
        <v>1715</v>
      </c>
      <c r="C55" s="626">
        <v>95138</v>
      </c>
      <c r="D55" s="624" t="s">
        <v>852</v>
      </c>
      <c r="E55" s="626">
        <v>95138</v>
      </c>
      <c r="F55" s="626">
        <v>95138000000</v>
      </c>
      <c r="G55" s="630">
        <v>19.728514669166135</v>
      </c>
      <c r="H55" s="39"/>
      <c r="I55" s="39"/>
      <c r="J55" s="39"/>
    </row>
    <row r="56" spans="1:10" x14ac:dyDescent="0.2">
      <c r="A56" s="623"/>
      <c r="B56" s="625" t="s">
        <v>1716</v>
      </c>
      <c r="C56" s="626">
        <v>95138</v>
      </c>
      <c r="D56" s="624" t="s">
        <v>852</v>
      </c>
      <c r="E56" s="626">
        <v>95138</v>
      </c>
      <c r="F56" s="626">
        <v>95138000000</v>
      </c>
      <c r="G56" s="630">
        <v>19.728514669166135</v>
      </c>
      <c r="H56" s="39"/>
      <c r="I56" s="39"/>
      <c r="J56" s="39"/>
    </row>
    <row r="57" spans="1:10" x14ac:dyDescent="0.2">
      <c r="A57" s="623"/>
      <c r="B57" s="625" t="s">
        <v>1717</v>
      </c>
      <c r="C57" s="626">
        <v>95138</v>
      </c>
      <c r="D57" s="624" t="s">
        <v>852</v>
      </c>
      <c r="E57" s="626">
        <v>95138</v>
      </c>
      <c r="F57" s="626">
        <v>95138000000</v>
      </c>
      <c r="G57" s="630">
        <v>19.728514669166135</v>
      </c>
      <c r="H57" s="39"/>
      <c r="I57" s="39"/>
      <c r="J57" s="39"/>
    </row>
    <row r="58" spans="1:10" x14ac:dyDescent="0.2">
      <c r="A58" s="623"/>
      <c r="B58" s="625" t="s">
        <v>1718</v>
      </c>
      <c r="C58" s="626">
        <v>6236</v>
      </c>
      <c r="D58" s="624" t="s">
        <v>852</v>
      </c>
      <c r="E58" s="626">
        <v>6236</v>
      </c>
      <c r="F58" s="626">
        <v>6236000000</v>
      </c>
      <c r="G58" s="630">
        <v>1.2931427765658308</v>
      </c>
      <c r="H58" s="39"/>
      <c r="I58" s="39"/>
      <c r="J58" s="39"/>
    </row>
    <row r="59" spans="1:10" ht="22.5" x14ac:dyDescent="0.2">
      <c r="A59" s="623"/>
      <c r="B59" s="627" t="s">
        <v>2439</v>
      </c>
      <c r="C59" s="626">
        <v>46</v>
      </c>
      <c r="D59" s="624" t="s">
        <v>852</v>
      </c>
      <c r="E59" s="626">
        <v>46</v>
      </c>
      <c r="F59" s="626">
        <v>46000000</v>
      </c>
      <c r="G59" s="630">
        <v>9.538897966970529E-3</v>
      </c>
      <c r="H59" s="39"/>
      <c r="I59" s="39"/>
      <c r="J59" s="39"/>
    </row>
    <row r="60" spans="1:10" x14ac:dyDescent="0.2">
      <c r="A60" s="623"/>
      <c r="B60" s="625" t="s">
        <v>1719</v>
      </c>
      <c r="C60" s="626">
        <v>172</v>
      </c>
      <c r="D60" s="624" t="s">
        <v>852</v>
      </c>
      <c r="E60" s="626">
        <v>172</v>
      </c>
      <c r="F60" s="626">
        <v>172000000</v>
      </c>
      <c r="G60" s="630">
        <v>3.566718370258546E-2</v>
      </c>
      <c r="H60" s="39"/>
      <c r="I60" s="39"/>
      <c r="J60" s="39"/>
    </row>
    <row r="61" spans="1:10" x14ac:dyDescent="0.2">
      <c r="A61" s="623"/>
      <c r="B61" s="625" t="s">
        <v>1720</v>
      </c>
      <c r="C61" s="626">
        <v>46</v>
      </c>
      <c r="D61" s="624" t="s">
        <v>852</v>
      </c>
      <c r="E61" s="626">
        <v>46</v>
      </c>
      <c r="F61" s="626">
        <v>46000000</v>
      </c>
      <c r="G61" s="630">
        <v>9.538897966970529E-3</v>
      </c>
      <c r="H61" s="39"/>
      <c r="I61" s="39"/>
      <c r="J61" s="39"/>
    </row>
    <row r="62" spans="1:10" x14ac:dyDescent="0.2">
      <c r="A62" s="623"/>
      <c r="B62" s="625" t="s">
        <v>1721</v>
      </c>
      <c r="C62" s="626">
        <v>46</v>
      </c>
      <c r="D62" s="624" t="s">
        <v>852</v>
      </c>
      <c r="E62" s="626">
        <v>46</v>
      </c>
      <c r="F62" s="626">
        <v>46000000</v>
      </c>
      <c r="G62" s="630">
        <v>9.538897966970529E-3</v>
      </c>
      <c r="H62" s="39"/>
      <c r="I62" s="39"/>
      <c r="J62" s="39"/>
    </row>
    <row r="63" spans="1:10" x14ac:dyDescent="0.2">
      <c r="A63" s="623"/>
      <c r="B63" s="628" t="s">
        <v>1244</v>
      </c>
      <c r="C63" s="629">
        <f>SUM(C53:C62)</f>
        <v>482236</v>
      </c>
      <c r="D63" s="625"/>
      <c r="E63" s="629">
        <f>SUM(E53:E62)</f>
        <v>482236</v>
      </c>
      <c r="F63" s="629">
        <f>SUM(F53:F62)</f>
        <v>482236000000</v>
      </c>
      <c r="G63" s="625"/>
      <c r="H63" s="39"/>
      <c r="I63" s="39"/>
      <c r="J63" s="39"/>
    </row>
    <row r="64" spans="1:10" x14ac:dyDescent="0.2">
      <c r="A64" s="623"/>
      <c r="B64" s="39"/>
      <c r="C64" s="39"/>
      <c r="D64" s="39"/>
      <c r="E64" s="39"/>
      <c r="F64" s="39"/>
      <c r="G64" s="39"/>
      <c r="H64" s="39"/>
      <c r="I64" s="39"/>
      <c r="J64" s="39"/>
    </row>
    <row r="65" spans="2:3" x14ac:dyDescent="0.2">
      <c r="B65" s="625" t="s">
        <v>1313</v>
      </c>
      <c r="C65" s="625"/>
    </row>
    <row r="66" spans="2:3" x14ac:dyDescent="0.2">
      <c r="B66" s="625" t="s">
        <v>1312</v>
      </c>
      <c r="C66" s="625" t="s">
        <v>1711</v>
      </c>
    </row>
    <row r="67" spans="2:3" x14ac:dyDescent="0.2">
      <c r="B67" s="625" t="s">
        <v>1311</v>
      </c>
      <c r="C67" s="625" t="s">
        <v>1712</v>
      </c>
    </row>
    <row r="68" spans="2:3" x14ac:dyDescent="0.2">
      <c r="B68" s="39" t="s">
        <v>1310</v>
      </c>
      <c r="C68" s="39"/>
    </row>
  </sheetData>
  <mergeCells count="2">
    <mergeCell ref="B15:C20"/>
    <mergeCell ref="B23:B27"/>
  </mergeCells>
  <hyperlinks>
    <hyperlink ref="C3" location="Indice!A1" display="Indice"/>
    <hyperlink ref="C31" r:id="rId1"/>
  </hyperlinks>
  <pageMargins left="0.7" right="0.7" top="0.75" bottom="0.75" header="0.3" footer="0.3"/>
  <pageSetup orientation="portrait" r:id="rId2"/>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9"/>
  <dimension ref="A1:N1686"/>
  <sheetViews>
    <sheetView showGridLines="0" zoomScale="85" zoomScaleNormal="85" workbookViewId="0">
      <selection activeCell="E1" sqref="E1"/>
    </sheetView>
  </sheetViews>
  <sheetFormatPr baseColWidth="10" defaultRowHeight="15" x14ac:dyDescent="0.25"/>
  <cols>
    <col min="1" max="1" width="45.140625" style="46" customWidth="1"/>
    <col min="2" max="2" width="18.28515625" style="46" customWidth="1"/>
    <col min="3" max="3" width="26.140625" style="46" bestFit="1" customWidth="1"/>
    <col min="4" max="4" width="22.140625" style="46" bestFit="1" customWidth="1"/>
    <col min="5" max="5" width="20.42578125" style="424" bestFit="1" customWidth="1"/>
    <col min="6" max="6" width="18.5703125" style="46" customWidth="1"/>
    <col min="7" max="7" width="2.7109375" style="46" customWidth="1"/>
    <col min="8" max="8" width="26.140625" style="46" bestFit="1" customWidth="1"/>
    <col min="9" max="9" width="11.42578125" style="46"/>
    <col min="10" max="10" width="26.140625" style="46" bestFit="1" customWidth="1"/>
    <col min="11" max="11" width="21.42578125" style="46" bestFit="1" customWidth="1"/>
    <col min="12" max="12" width="20.42578125" style="424" bestFit="1" customWidth="1"/>
    <col min="13" max="13" width="17.7109375" style="46" customWidth="1"/>
    <col min="14" max="16384" width="11.42578125" style="46"/>
  </cols>
  <sheetData>
    <row r="1" spans="1:13" ht="15" customHeight="1" x14ac:dyDescent="0.25">
      <c r="A1" s="46" t="str">
        <f>Indice!C1</f>
        <v>RIEDER &amp; CIA. S.A.C.I.</v>
      </c>
      <c r="E1" s="524" t="s">
        <v>115</v>
      </c>
      <c r="M1" s="525" t="s">
        <v>115</v>
      </c>
    </row>
    <row r="2" spans="1:13" ht="15" customHeight="1" x14ac:dyDescent="0.25"/>
    <row r="3" spans="1:13" ht="15" customHeight="1" x14ac:dyDescent="0.25"/>
    <row r="4" spans="1:13" ht="15" customHeight="1" x14ac:dyDescent="0.25">
      <c r="A4" s="425" t="s">
        <v>266</v>
      </c>
      <c r="B4" s="425"/>
      <c r="C4" s="425"/>
      <c r="D4" s="425"/>
      <c r="E4" s="526"/>
      <c r="F4" s="425"/>
      <c r="G4" s="425"/>
      <c r="H4" s="425"/>
      <c r="I4" s="425"/>
      <c r="J4" s="425"/>
      <c r="K4" s="425"/>
      <c r="L4" s="526"/>
      <c r="M4" s="425"/>
    </row>
    <row r="5" spans="1:13" ht="15" customHeight="1" x14ac:dyDescent="0.25"/>
    <row r="6" spans="1:13" ht="15" customHeight="1" x14ac:dyDescent="0.25">
      <c r="A6" s="46" t="s">
        <v>787</v>
      </c>
    </row>
    <row r="7" spans="1:13" ht="15" customHeight="1" x14ac:dyDescent="0.25"/>
    <row r="8" spans="1:13" ht="15" customHeight="1" x14ac:dyDescent="0.25"/>
    <row r="9" spans="1:13" ht="15" customHeight="1" x14ac:dyDescent="0.25">
      <c r="A9" s="324" t="s">
        <v>61</v>
      </c>
      <c r="C9" s="527"/>
      <c r="D9" s="527"/>
      <c r="E9" s="528"/>
      <c r="J9" s="527"/>
      <c r="K9" s="527"/>
      <c r="L9" s="528"/>
      <c r="M9" s="527"/>
    </row>
    <row r="10" spans="1:13" ht="15" customHeight="1" x14ac:dyDescent="0.25">
      <c r="A10" s="529"/>
      <c r="B10" s="530"/>
      <c r="C10" s="530"/>
      <c r="D10" s="531">
        <f>IFERROR(IF(Indice!B6="","2XX2",YEAR(Indice!B6)),"2XX2")</f>
        <v>2023</v>
      </c>
      <c r="E10" s="532"/>
      <c r="F10" s="530"/>
      <c r="I10" s="530"/>
      <c r="J10" s="530"/>
      <c r="K10" s="531">
        <f>IFERROR(YEAR(Indice!B6-365),"2XX1")</f>
        <v>2022</v>
      </c>
      <c r="L10" s="532"/>
      <c r="M10" s="530"/>
    </row>
    <row r="11" spans="1:13" ht="15" customHeight="1" x14ac:dyDescent="0.25">
      <c r="A11" s="323" t="s">
        <v>772</v>
      </c>
      <c r="B11" s="533" t="s">
        <v>101</v>
      </c>
      <c r="C11" s="534" t="s">
        <v>769</v>
      </c>
      <c r="D11" s="534" t="s">
        <v>267</v>
      </c>
      <c r="E11" s="535" t="s">
        <v>776</v>
      </c>
      <c r="F11" s="533" t="s">
        <v>103</v>
      </c>
      <c r="I11" s="533" t="s">
        <v>101</v>
      </c>
      <c r="J11" s="534" t="s">
        <v>769</v>
      </c>
      <c r="K11" s="534" t="s">
        <v>267</v>
      </c>
      <c r="L11" s="535" t="s">
        <v>776</v>
      </c>
      <c r="M11" s="533" t="s">
        <v>103</v>
      </c>
    </row>
    <row r="12" spans="1:13" ht="15" customHeight="1" x14ac:dyDescent="0.25">
      <c r="A12" s="46" t="s">
        <v>768</v>
      </c>
      <c r="C12" s="444"/>
      <c r="D12" s="46" t="str">
        <f>IFERROR(VLOOKUP(C12,'Base de Monedas'!A:B,2,0),"")</f>
        <v/>
      </c>
      <c r="J12" s="444"/>
      <c r="K12" s="46" t="str">
        <f>IFERROR(VLOOKUP(J12,'Base de Monedas'!A:B,2,0),"")</f>
        <v/>
      </c>
    </row>
    <row r="13" spans="1:13" ht="15" customHeight="1" x14ac:dyDescent="0.25">
      <c r="A13" s="322" t="s">
        <v>959</v>
      </c>
      <c r="B13" s="46" t="s">
        <v>1421</v>
      </c>
      <c r="C13" s="444" t="s">
        <v>364</v>
      </c>
      <c r="D13" s="444" t="s">
        <v>1045</v>
      </c>
      <c r="E13" s="424">
        <v>75087203</v>
      </c>
      <c r="F13" s="46" t="s">
        <v>1746</v>
      </c>
      <c r="H13" s="322" t="s">
        <v>952</v>
      </c>
      <c r="I13" s="46" t="s">
        <v>1017</v>
      </c>
      <c r="J13" s="444" t="s">
        <v>364</v>
      </c>
      <c r="K13" s="444" t="s">
        <v>1045</v>
      </c>
      <c r="L13" s="424">
        <v>866006324</v>
      </c>
      <c r="M13" s="46" t="s">
        <v>953</v>
      </c>
    </row>
    <row r="14" spans="1:13" ht="15" customHeight="1" x14ac:dyDescent="0.25">
      <c r="A14" s="322" t="s">
        <v>959</v>
      </c>
      <c r="B14" s="46" t="s">
        <v>1422</v>
      </c>
      <c r="C14" s="444" t="s">
        <v>364</v>
      </c>
      <c r="D14" s="444" t="s">
        <v>1045</v>
      </c>
      <c r="E14" s="424">
        <v>75087203</v>
      </c>
      <c r="F14" s="46" t="s">
        <v>1746</v>
      </c>
      <c r="H14" s="322" t="s">
        <v>952</v>
      </c>
      <c r="I14" s="46" t="s">
        <v>1018</v>
      </c>
      <c r="J14" s="444" t="s">
        <v>364</v>
      </c>
      <c r="K14" s="444" t="s">
        <v>1045</v>
      </c>
      <c r="L14" s="424">
        <v>866006324</v>
      </c>
      <c r="M14" s="46" t="s">
        <v>953</v>
      </c>
    </row>
    <row r="15" spans="1:13" ht="15" customHeight="1" x14ac:dyDescent="0.25">
      <c r="A15" s="322" t="s">
        <v>959</v>
      </c>
      <c r="B15" s="46" t="s">
        <v>1747</v>
      </c>
      <c r="C15" s="444" t="s">
        <v>364</v>
      </c>
      <c r="D15" s="444" t="s">
        <v>1045</v>
      </c>
      <c r="E15" s="424">
        <v>75087203</v>
      </c>
      <c r="F15" s="46" t="s">
        <v>1746</v>
      </c>
      <c r="H15" s="322" t="s">
        <v>952</v>
      </c>
      <c r="I15" s="46" t="s">
        <v>1019</v>
      </c>
      <c r="J15" s="444" t="s">
        <v>364</v>
      </c>
      <c r="K15" s="444" t="s">
        <v>1045</v>
      </c>
      <c r="L15" s="424">
        <v>866006324</v>
      </c>
      <c r="M15" s="46" t="s">
        <v>953</v>
      </c>
    </row>
    <row r="16" spans="1:13" ht="15" customHeight="1" x14ac:dyDescent="0.25">
      <c r="A16" s="322" t="s">
        <v>959</v>
      </c>
      <c r="B16" s="46" t="s">
        <v>1748</v>
      </c>
      <c r="C16" s="444" t="s">
        <v>364</v>
      </c>
      <c r="D16" s="444" t="s">
        <v>1045</v>
      </c>
      <c r="E16" s="424">
        <v>75087203</v>
      </c>
      <c r="F16" s="46" t="s">
        <v>1746</v>
      </c>
      <c r="H16" s="322" t="s">
        <v>959</v>
      </c>
      <c r="I16" s="46" t="s">
        <v>1418</v>
      </c>
      <c r="J16" s="444" t="s">
        <v>364</v>
      </c>
      <c r="K16" s="444" t="s">
        <v>1045</v>
      </c>
      <c r="L16" s="424">
        <v>9010464371</v>
      </c>
      <c r="M16" s="46" t="s">
        <v>955</v>
      </c>
    </row>
    <row r="17" spans="1:13" ht="15" customHeight="1" x14ac:dyDescent="0.25">
      <c r="A17" s="322" t="s">
        <v>959</v>
      </c>
      <c r="B17" s="46" t="s">
        <v>1749</v>
      </c>
      <c r="C17" s="444" t="s">
        <v>364</v>
      </c>
      <c r="D17" s="444" t="s">
        <v>1045</v>
      </c>
      <c r="E17" s="424">
        <v>75087203</v>
      </c>
      <c r="F17" s="46" t="s">
        <v>1746</v>
      </c>
      <c r="H17" s="322" t="s">
        <v>959</v>
      </c>
      <c r="I17" s="46" t="s">
        <v>1419</v>
      </c>
      <c r="J17" s="444" t="s">
        <v>364</v>
      </c>
      <c r="K17" s="444" t="s">
        <v>1045</v>
      </c>
      <c r="L17" s="424">
        <v>2500000000</v>
      </c>
      <c r="M17" s="46" t="s">
        <v>955</v>
      </c>
    </row>
    <row r="18" spans="1:13" ht="15" customHeight="1" x14ac:dyDescent="0.25">
      <c r="A18" s="322" t="s">
        <v>959</v>
      </c>
      <c r="B18" s="46" t="s">
        <v>1750</v>
      </c>
      <c r="C18" s="444" t="s">
        <v>364</v>
      </c>
      <c r="D18" s="444" t="s">
        <v>1045</v>
      </c>
      <c r="E18" s="424">
        <v>75087203</v>
      </c>
      <c r="F18" s="46" t="s">
        <v>1746</v>
      </c>
      <c r="H18" s="322" t="s">
        <v>954</v>
      </c>
      <c r="I18" s="46" t="s">
        <v>1420</v>
      </c>
      <c r="J18" s="444" t="s">
        <v>364</v>
      </c>
      <c r="K18" s="444" t="s">
        <v>1045</v>
      </c>
      <c r="L18" s="424">
        <v>10000000000</v>
      </c>
      <c r="M18" s="46" t="s">
        <v>955</v>
      </c>
    </row>
    <row r="19" spans="1:13" ht="15" customHeight="1" x14ac:dyDescent="0.25">
      <c r="A19" s="322" t="s">
        <v>959</v>
      </c>
      <c r="B19" s="46" t="s">
        <v>1751</v>
      </c>
      <c r="C19" s="444" t="s">
        <v>364</v>
      </c>
      <c r="D19" s="444" t="s">
        <v>1045</v>
      </c>
      <c r="E19" s="424">
        <v>75087203</v>
      </c>
      <c r="F19" s="46" t="s">
        <v>1746</v>
      </c>
      <c r="H19" s="322" t="s">
        <v>954</v>
      </c>
      <c r="I19" s="46" t="s">
        <v>1421</v>
      </c>
      <c r="J19" s="444" t="s">
        <v>364</v>
      </c>
      <c r="K19" s="444" t="s">
        <v>1045</v>
      </c>
      <c r="L19" s="424">
        <v>72600000</v>
      </c>
      <c r="M19" s="46" t="s">
        <v>953</v>
      </c>
    </row>
    <row r="20" spans="1:13" ht="15" customHeight="1" x14ac:dyDescent="0.25">
      <c r="A20" s="322" t="s">
        <v>959</v>
      </c>
      <c r="B20" s="46" t="s">
        <v>1752</v>
      </c>
      <c r="C20" s="444" t="s">
        <v>364</v>
      </c>
      <c r="D20" s="444" t="s">
        <v>1045</v>
      </c>
      <c r="E20" s="424">
        <v>75087203</v>
      </c>
      <c r="F20" s="46" t="s">
        <v>1746</v>
      </c>
      <c r="H20" s="322" t="s">
        <v>954</v>
      </c>
      <c r="I20" s="46" t="s">
        <v>1422</v>
      </c>
      <c r="J20" s="444" t="s">
        <v>364</v>
      </c>
      <c r="K20" s="444" t="s">
        <v>1045</v>
      </c>
      <c r="L20" s="424">
        <v>72600000</v>
      </c>
      <c r="M20" s="46" t="s">
        <v>953</v>
      </c>
    </row>
    <row r="21" spans="1:13" ht="15" customHeight="1" x14ac:dyDescent="0.25">
      <c r="A21" s="322" t="s">
        <v>959</v>
      </c>
      <c r="B21" s="46" t="s">
        <v>1753</v>
      </c>
      <c r="C21" s="444" t="s">
        <v>364</v>
      </c>
      <c r="D21" s="444" t="s">
        <v>1045</v>
      </c>
      <c r="E21" s="424">
        <v>75087203</v>
      </c>
      <c r="F21" s="46" t="s">
        <v>1746</v>
      </c>
      <c r="H21" s="322" t="s">
        <v>954</v>
      </c>
      <c r="I21" s="46" t="s">
        <v>1423</v>
      </c>
      <c r="J21" s="444" t="s">
        <v>364</v>
      </c>
      <c r="K21" s="444" t="s">
        <v>1045</v>
      </c>
      <c r="L21" s="424">
        <v>1067515000</v>
      </c>
      <c r="M21" s="46" t="s">
        <v>955</v>
      </c>
    </row>
    <row r="22" spans="1:13" ht="15" customHeight="1" x14ac:dyDescent="0.25">
      <c r="A22" s="322" t="s">
        <v>959</v>
      </c>
      <c r="B22" s="46" t="s">
        <v>1754</v>
      </c>
      <c r="C22" s="444" t="s">
        <v>364</v>
      </c>
      <c r="D22" s="444" t="s">
        <v>1045</v>
      </c>
      <c r="E22" s="424">
        <v>75087203</v>
      </c>
      <c r="F22" s="46" t="s">
        <v>1746</v>
      </c>
      <c r="H22" s="322" t="s">
        <v>954</v>
      </c>
      <c r="I22" s="46" t="s">
        <v>1424</v>
      </c>
      <c r="J22" s="444" t="s">
        <v>364</v>
      </c>
      <c r="K22" s="444" t="s">
        <v>1045</v>
      </c>
      <c r="L22" s="424">
        <v>1348911633</v>
      </c>
      <c r="M22" s="46" t="s">
        <v>955</v>
      </c>
    </row>
    <row r="23" spans="1:13" ht="15" customHeight="1" x14ac:dyDescent="0.25">
      <c r="A23" s="322" t="s">
        <v>959</v>
      </c>
      <c r="B23" s="46" t="s">
        <v>1755</v>
      </c>
      <c r="C23" s="444" t="s">
        <v>364</v>
      </c>
      <c r="D23" s="444" t="s">
        <v>1045</v>
      </c>
      <c r="E23" s="424">
        <v>75087203</v>
      </c>
      <c r="F23" s="46" t="s">
        <v>1746</v>
      </c>
      <c r="H23" s="322" t="s">
        <v>954</v>
      </c>
      <c r="I23" s="46" t="s">
        <v>1425</v>
      </c>
      <c r="J23" s="444" t="s">
        <v>364</v>
      </c>
      <c r="K23" s="444" t="s">
        <v>1045</v>
      </c>
      <c r="L23" s="424">
        <v>1348911633</v>
      </c>
      <c r="M23" s="46" t="s">
        <v>955</v>
      </c>
    </row>
    <row r="24" spans="1:13" ht="15" customHeight="1" x14ac:dyDescent="0.25">
      <c r="A24" s="322" t="s">
        <v>959</v>
      </c>
      <c r="B24" s="445" t="s">
        <v>1756</v>
      </c>
      <c r="C24" s="444" t="s">
        <v>364</v>
      </c>
      <c r="D24" s="444" t="s">
        <v>1045</v>
      </c>
      <c r="E24" s="424">
        <v>75087203</v>
      </c>
      <c r="F24" s="46" t="s">
        <v>1746</v>
      </c>
      <c r="H24" s="322" t="s">
        <v>954</v>
      </c>
      <c r="I24" s="445" t="s">
        <v>1426</v>
      </c>
      <c r="J24" s="444" t="s">
        <v>364</v>
      </c>
      <c r="K24" s="444" t="s">
        <v>1045</v>
      </c>
      <c r="L24" s="424">
        <v>1348911633</v>
      </c>
      <c r="M24" s="46" t="s">
        <v>955</v>
      </c>
    </row>
    <row r="25" spans="1:13" ht="15" customHeight="1" x14ac:dyDescent="0.25">
      <c r="A25" s="322" t="s">
        <v>959</v>
      </c>
      <c r="B25" s="445" t="s">
        <v>1757</v>
      </c>
      <c r="C25" s="444" t="s">
        <v>364</v>
      </c>
      <c r="D25" s="444" t="s">
        <v>1045</v>
      </c>
      <c r="E25" s="424">
        <v>75087203</v>
      </c>
      <c r="F25" s="46" t="s">
        <v>1746</v>
      </c>
      <c r="H25" s="322" t="s">
        <v>954</v>
      </c>
      <c r="I25" s="445" t="s">
        <v>1427</v>
      </c>
      <c r="J25" s="444" t="s">
        <v>364</v>
      </c>
      <c r="K25" s="444" t="s">
        <v>1045</v>
      </c>
      <c r="L25" s="424">
        <v>1348911633</v>
      </c>
      <c r="M25" s="46" t="s">
        <v>955</v>
      </c>
    </row>
    <row r="26" spans="1:13" ht="15" customHeight="1" x14ac:dyDescent="0.25">
      <c r="A26" s="322" t="s">
        <v>959</v>
      </c>
      <c r="B26" s="445" t="s">
        <v>1758</v>
      </c>
      <c r="C26" s="444" t="s">
        <v>364</v>
      </c>
      <c r="D26" s="444" t="s">
        <v>1045</v>
      </c>
      <c r="E26" s="424">
        <v>75087203</v>
      </c>
      <c r="F26" s="46" t="s">
        <v>1746</v>
      </c>
      <c r="H26" s="322" t="s">
        <v>952</v>
      </c>
      <c r="I26" s="445" t="s">
        <v>960</v>
      </c>
      <c r="J26" s="444" t="s">
        <v>363</v>
      </c>
      <c r="K26" s="444" t="s">
        <v>550</v>
      </c>
      <c r="L26" s="424">
        <v>1064593.5999999999</v>
      </c>
      <c r="M26" s="46" t="s">
        <v>953</v>
      </c>
    </row>
    <row r="27" spans="1:13" ht="15" customHeight="1" x14ac:dyDescent="0.25">
      <c r="A27" s="322" t="s">
        <v>959</v>
      </c>
      <c r="B27" s="445" t="s">
        <v>1759</v>
      </c>
      <c r="C27" s="444" t="s">
        <v>364</v>
      </c>
      <c r="D27" s="444" t="s">
        <v>1045</v>
      </c>
      <c r="E27" s="424">
        <v>35814579</v>
      </c>
      <c r="F27" s="46" t="s">
        <v>1746</v>
      </c>
      <c r="H27" s="322" t="s">
        <v>952</v>
      </c>
      <c r="I27" s="445" t="s">
        <v>961</v>
      </c>
      <c r="J27" s="444" t="s">
        <v>363</v>
      </c>
      <c r="K27" s="444" t="s">
        <v>550</v>
      </c>
      <c r="L27" s="424">
        <v>1059822.5999999999</v>
      </c>
      <c r="M27" s="46" t="s">
        <v>953</v>
      </c>
    </row>
    <row r="28" spans="1:13" ht="15" customHeight="1" x14ac:dyDescent="0.25">
      <c r="A28" s="322" t="s">
        <v>959</v>
      </c>
      <c r="B28" s="445" t="s">
        <v>1760</v>
      </c>
      <c r="C28" s="444" t="s">
        <v>364</v>
      </c>
      <c r="D28" s="444" t="s">
        <v>1045</v>
      </c>
      <c r="E28" s="424">
        <v>35814579</v>
      </c>
      <c r="F28" s="46" t="s">
        <v>1746</v>
      </c>
      <c r="H28" s="322" t="s">
        <v>952</v>
      </c>
      <c r="I28" s="445" t="s">
        <v>962</v>
      </c>
      <c r="J28" s="444" t="s">
        <v>363</v>
      </c>
      <c r="K28" s="444" t="s">
        <v>550</v>
      </c>
      <c r="L28" s="424">
        <v>38295495.799999997</v>
      </c>
      <c r="M28" s="46" t="s">
        <v>953</v>
      </c>
    </row>
    <row r="29" spans="1:13" ht="15" customHeight="1" x14ac:dyDescent="0.25">
      <c r="A29" s="322" t="s">
        <v>959</v>
      </c>
      <c r="B29" s="445" t="s">
        <v>1761</v>
      </c>
      <c r="C29" s="444" t="s">
        <v>364</v>
      </c>
      <c r="D29" s="444" t="s">
        <v>1045</v>
      </c>
      <c r="E29" s="424">
        <v>35814579</v>
      </c>
      <c r="F29" s="46" t="s">
        <v>1746</v>
      </c>
      <c r="H29" s="322" t="s">
        <v>952</v>
      </c>
      <c r="I29" s="445" t="s">
        <v>963</v>
      </c>
      <c r="J29" s="444" t="s">
        <v>363</v>
      </c>
      <c r="K29" s="444" t="s">
        <v>550</v>
      </c>
      <c r="L29" s="424">
        <v>1055638.8</v>
      </c>
      <c r="M29" s="46" t="s">
        <v>953</v>
      </c>
    </row>
    <row r="30" spans="1:13" ht="15" customHeight="1" x14ac:dyDescent="0.25">
      <c r="A30" s="322" t="s">
        <v>959</v>
      </c>
      <c r="B30" s="445" t="s">
        <v>1762</v>
      </c>
      <c r="C30" s="444" t="s">
        <v>364</v>
      </c>
      <c r="D30" s="444" t="s">
        <v>1045</v>
      </c>
      <c r="E30" s="424">
        <v>35814579</v>
      </c>
      <c r="F30" s="46" t="s">
        <v>1746</v>
      </c>
      <c r="H30" s="322" t="s">
        <v>952</v>
      </c>
      <c r="I30" s="445" t="s">
        <v>964</v>
      </c>
      <c r="J30" s="444" t="s">
        <v>363</v>
      </c>
      <c r="K30" s="444" t="s">
        <v>550</v>
      </c>
      <c r="L30" s="424">
        <v>1051088</v>
      </c>
      <c r="M30" s="46" t="s">
        <v>953</v>
      </c>
    </row>
    <row r="31" spans="1:13" ht="15" customHeight="1" x14ac:dyDescent="0.25">
      <c r="A31" s="322" t="s">
        <v>959</v>
      </c>
      <c r="B31" s="445" t="s">
        <v>1763</v>
      </c>
      <c r="C31" s="444" t="s">
        <v>364</v>
      </c>
      <c r="D31" s="444" t="s">
        <v>1045</v>
      </c>
      <c r="E31" s="424">
        <v>35814579</v>
      </c>
      <c r="F31" s="46" t="s">
        <v>1746</v>
      </c>
      <c r="H31" s="322" t="s">
        <v>952</v>
      </c>
      <c r="I31" s="445" t="s">
        <v>965</v>
      </c>
      <c r="J31" s="444" t="s">
        <v>363</v>
      </c>
      <c r="K31" s="444" t="s">
        <v>550</v>
      </c>
      <c r="L31" s="424">
        <v>1046610.6</v>
      </c>
      <c r="M31" s="46" t="s">
        <v>953</v>
      </c>
    </row>
    <row r="32" spans="1:13" ht="15" customHeight="1" x14ac:dyDescent="0.25">
      <c r="A32" s="322" t="s">
        <v>959</v>
      </c>
      <c r="B32" s="445" t="s">
        <v>1764</v>
      </c>
      <c r="C32" s="444" t="s">
        <v>364</v>
      </c>
      <c r="D32" s="444" t="s">
        <v>1045</v>
      </c>
      <c r="E32" s="424">
        <v>35814579</v>
      </c>
      <c r="F32" s="46" t="s">
        <v>1746</v>
      </c>
      <c r="H32" s="322" t="s">
        <v>952</v>
      </c>
      <c r="I32" s="445" t="s">
        <v>966</v>
      </c>
      <c r="J32" s="444" t="s">
        <v>363</v>
      </c>
      <c r="K32" s="444" t="s">
        <v>550</v>
      </c>
      <c r="L32" s="424">
        <v>1041766.2000000001</v>
      </c>
      <c r="M32" s="46" t="s">
        <v>953</v>
      </c>
    </row>
    <row r="33" spans="1:13" ht="15" customHeight="1" x14ac:dyDescent="0.25">
      <c r="A33" s="322" t="s">
        <v>959</v>
      </c>
      <c r="B33" s="445" t="s">
        <v>1765</v>
      </c>
      <c r="C33" s="444" t="s">
        <v>364</v>
      </c>
      <c r="D33" s="444" t="s">
        <v>1045</v>
      </c>
      <c r="E33" s="424">
        <v>35814579</v>
      </c>
      <c r="F33" s="46" t="s">
        <v>1746</v>
      </c>
      <c r="H33" s="322" t="s">
        <v>952</v>
      </c>
      <c r="I33" s="445" t="s">
        <v>967</v>
      </c>
      <c r="J33" s="444" t="s">
        <v>363</v>
      </c>
      <c r="K33" s="444" t="s">
        <v>550</v>
      </c>
      <c r="L33" s="424">
        <v>1037435.6</v>
      </c>
      <c r="M33" s="46" t="s">
        <v>953</v>
      </c>
    </row>
    <row r="34" spans="1:13" ht="15" customHeight="1" x14ac:dyDescent="0.25">
      <c r="A34" s="322" t="s">
        <v>959</v>
      </c>
      <c r="B34" s="445" t="s">
        <v>1766</v>
      </c>
      <c r="C34" s="444" t="s">
        <v>364</v>
      </c>
      <c r="D34" s="444" t="s">
        <v>1045</v>
      </c>
      <c r="E34" s="424">
        <v>35814579</v>
      </c>
      <c r="F34" s="46" t="s">
        <v>1746</v>
      </c>
      <c r="H34" s="322" t="s">
        <v>952</v>
      </c>
      <c r="I34" s="445" t="s">
        <v>968</v>
      </c>
      <c r="J34" s="444" t="s">
        <v>363</v>
      </c>
      <c r="K34" s="444" t="s">
        <v>550</v>
      </c>
      <c r="L34" s="424">
        <v>1032444.4</v>
      </c>
      <c r="M34" s="46" t="s">
        <v>953</v>
      </c>
    </row>
    <row r="35" spans="1:13" ht="15" customHeight="1" x14ac:dyDescent="0.25">
      <c r="A35" s="322" t="s">
        <v>959</v>
      </c>
      <c r="B35" s="445" t="s">
        <v>1767</v>
      </c>
      <c r="C35" s="444" t="s">
        <v>364</v>
      </c>
      <c r="D35" s="444" t="s">
        <v>1045</v>
      </c>
      <c r="E35" s="424">
        <v>35814579</v>
      </c>
      <c r="F35" s="46" t="s">
        <v>1746</v>
      </c>
      <c r="H35" s="322" t="s">
        <v>952</v>
      </c>
      <c r="I35" s="445" t="s">
        <v>969</v>
      </c>
      <c r="J35" s="444" t="s">
        <v>363</v>
      </c>
      <c r="K35" s="444" t="s">
        <v>550</v>
      </c>
      <c r="L35" s="424">
        <v>1028113.7999999999</v>
      </c>
      <c r="M35" s="46" t="s">
        <v>953</v>
      </c>
    </row>
    <row r="36" spans="1:13" ht="15" customHeight="1" x14ac:dyDescent="0.25">
      <c r="A36" s="322" t="s">
        <v>959</v>
      </c>
      <c r="B36" s="445" t="s">
        <v>1768</v>
      </c>
      <c r="C36" s="444" t="s">
        <v>364</v>
      </c>
      <c r="D36" s="444" t="s">
        <v>1045</v>
      </c>
      <c r="E36" s="493">
        <v>35814579</v>
      </c>
      <c r="F36" s="445" t="s">
        <v>1746</v>
      </c>
      <c r="H36" s="322" t="s">
        <v>952</v>
      </c>
      <c r="I36" s="445" t="s">
        <v>970</v>
      </c>
      <c r="J36" s="444" t="s">
        <v>363</v>
      </c>
      <c r="K36" s="444" t="s">
        <v>550</v>
      </c>
      <c r="L36" s="493">
        <v>1017470.8</v>
      </c>
      <c r="M36" s="445" t="s">
        <v>953</v>
      </c>
    </row>
    <row r="37" spans="1:13" ht="15" customHeight="1" x14ac:dyDescent="0.25">
      <c r="A37" s="322" t="s">
        <v>959</v>
      </c>
      <c r="B37" s="445" t="s">
        <v>1769</v>
      </c>
      <c r="C37" s="444" t="s">
        <v>364</v>
      </c>
      <c r="D37" s="444" t="s">
        <v>1045</v>
      </c>
      <c r="E37" s="424">
        <v>35814579</v>
      </c>
      <c r="F37" s="46" t="s">
        <v>1746</v>
      </c>
      <c r="H37" s="322" t="s">
        <v>952</v>
      </c>
      <c r="I37" s="445" t="s">
        <v>971</v>
      </c>
      <c r="J37" s="444" t="s">
        <v>363</v>
      </c>
      <c r="K37" s="444" t="s">
        <v>550</v>
      </c>
      <c r="L37" s="424">
        <v>1012626.4</v>
      </c>
      <c r="M37" s="46" t="s">
        <v>953</v>
      </c>
    </row>
    <row r="38" spans="1:13" ht="15" customHeight="1" x14ac:dyDescent="0.25">
      <c r="A38" s="322" t="s">
        <v>959</v>
      </c>
      <c r="B38" s="445" t="s">
        <v>1770</v>
      </c>
      <c r="C38" s="444" t="s">
        <v>364</v>
      </c>
      <c r="D38" s="444" t="s">
        <v>1045</v>
      </c>
      <c r="E38" s="424">
        <v>35814579</v>
      </c>
      <c r="F38" s="46" t="s">
        <v>1746</v>
      </c>
      <c r="H38" s="322" t="s">
        <v>952</v>
      </c>
      <c r="I38" s="445" t="s">
        <v>972</v>
      </c>
      <c r="J38" s="444" t="s">
        <v>363</v>
      </c>
      <c r="K38" s="444" t="s">
        <v>550</v>
      </c>
      <c r="L38" s="424">
        <v>4888880.3999999994</v>
      </c>
      <c r="M38" s="46" t="s">
        <v>953</v>
      </c>
    </row>
    <row r="39" spans="1:13" ht="15" customHeight="1" x14ac:dyDescent="0.25">
      <c r="A39" s="322" t="s">
        <v>959</v>
      </c>
      <c r="B39" s="445" t="s">
        <v>1771</v>
      </c>
      <c r="C39" s="444" t="s">
        <v>364</v>
      </c>
      <c r="D39" s="444" t="s">
        <v>1045</v>
      </c>
      <c r="E39" s="424">
        <v>35814579</v>
      </c>
      <c r="F39" s="46" t="s">
        <v>1746</v>
      </c>
      <c r="H39" s="322" t="s">
        <v>952</v>
      </c>
      <c r="I39" s="445" t="s">
        <v>1428</v>
      </c>
      <c r="J39" s="444" t="s">
        <v>363</v>
      </c>
      <c r="K39" s="444" t="s">
        <v>550</v>
      </c>
      <c r="L39" s="424">
        <v>572520000</v>
      </c>
      <c r="M39" s="46" t="s">
        <v>953</v>
      </c>
    </row>
    <row r="40" spans="1:13" ht="15" customHeight="1" x14ac:dyDescent="0.25">
      <c r="A40" s="322" t="s">
        <v>959</v>
      </c>
      <c r="B40" s="445" t="s">
        <v>1772</v>
      </c>
      <c r="C40" s="444" t="s">
        <v>364</v>
      </c>
      <c r="D40" s="444" t="s">
        <v>1045</v>
      </c>
      <c r="E40" s="424">
        <v>35814579</v>
      </c>
      <c r="F40" s="46" t="s">
        <v>1746</v>
      </c>
      <c r="H40" s="322" t="s">
        <v>952</v>
      </c>
      <c r="I40" s="445" t="s">
        <v>1429</v>
      </c>
      <c r="J40" s="444" t="s">
        <v>363</v>
      </c>
      <c r="K40" s="444" t="s">
        <v>550</v>
      </c>
      <c r="L40" s="424">
        <v>8275006046.8000002</v>
      </c>
      <c r="M40" s="46" t="s">
        <v>953</v>
      </c>
    </row>
    <row r="41" spans="1:13" ht="15" customHeight="1" x14ac:dyDescent="0.25">
      <c r="A41" s="322" t="s">
        <v>959</v>
      </c>
      <c r="B41" s="445" t="s">
        <v>1773</v>
      </c>
      <c r="C41" s="444" t="s">
        <v>364</v>
      </c>
      <c r="D41" s="444" t="s">
        <v>1045</v>
      </c>
      <c r="E41" s="424">
        <v>1162261898</v>
      </c>
      <c r="F41" s="46" t="s">
        <v>955</v>
      </c>
      <c r="H41" s="322" t="s">
        <v>952</v>
      </c>
      <c r="I41" s="445" t="s">
        <v>993</v>
      </c>
      <c r="J41" s="444" t="s">
        <v>363</v>
      </c>
      <c r="K41" s="444" t="s">
        <v>550</v>
      </c>
      <c r="L41" s="424">
        <v>8275005973.3999996</v>
      </c>
      <c r="M41" s="46" t="s">
        <v>953</v>
      </c>
    </row>
    <row r="42" spans="1:13" ht="15" customHeight="1" x14ac:dyDescent="0.25">
      <c r="A42" s="322" t="s">
        <v>952</v>
      </c>
      <c r="B42" s="445" t="s">
        <v>1774</v>
      </c>
      <c r="C42" s="444" t="s">
        <v>364</v>
      </c>
      <c r="D42" s="444" t="s">
        <v>1045</v>
      </c>
      <c r="E42" s="424">
        <v>866006324</v>
      </c>
      <c r="F42" s="46" t="s">
        <v>953</v>
      </c>
      <c r="H42" s="322" t="s">
        <v>954</v>
      </c>
      <c r="I42" s="445" t="s">
        <v>1430</v>
      </c>
      <c r="J42" s="444" t="s">
        <v>363</v>
      </c>
      <c r="K42" s="444" t="s">
        <v>550</v>
      </c>
      <c r="L42" s="424">
        <v>2968954324.5999999</v>
      </c>
      <c r="M42" s="46" t="s">
        <v>955</v>
      </c>
    </row>
    <row r="43" spans="1:13" ht="15" customHeight="1" x14ac:dyDescent="0.25">
      <c r="A43" s="322" t="s">
        <v>952</v>
      </c>
      <c r="B43" s="445" t="s">
        <v>1775</v>
      </c>
      <c r="C43" s="444" t="s">
        <v>364</v>
      </c>
      <c r="D43" s="444" t="s">
        <v>1045</v>
      </c>
      <c r="E43" s="424">
        <v>866006324</v>
      </c>
      <c r="F43" s="46" t="s">
        <v>953</v>
      </c>
      <c r="H43" s="322" t="s">
        <v>954</v>
      </c>
      <c r="I43" s="445" t="s">
        <v>1426</v>
      </c>
      <c r="J43" s="444" t="s">
        <v>363</v>
      </c>
      <c r="K43" s="444" t="s">
        <v>550</v>
      </c>
      <c r="L43" s="424">
        <v>7340000000</v>
      </c>
      <c r="M43" s="46" t="s">
        <v>955</v>
      </c>
    </row>
    <row r="44" spans="1:13" ht="15" customHeight="1" x14ac:dyDescent="0.25">
      <c r="A44" s="322" t="s">
        <v>952</v>
      </c>
      <c r="B44" s="46" t="s">
        <v>1776</v>
      </c>
      <c r="C44" s="444" t="s">
        <v>364</v>
      </c>
      <c r="D44" s="444" t="s">
        <v>1045</v>
      </c>
      <c r="E44" s="424">
        <v>866006324</v>
      </c>
      <c r="F44" s="46" t="s">
        <v>953</v>
      </c>
      <c r="H44" s="322" t="s">
        <v>956</v>
      </c>
      <c r="I44" s="46" t="s">
        <v>974</v>
      </c>
      <c r="J44" s="444" t="s">
        <v>363</v>
      </c>
      <c r="K44" s="444" t="s">
        <v>550</v>
      </c>
      <c r="L44" s="424">
        <v>558148280</v>
      </c>
      <c r="M44" s="46" t="s">
        <v>953</v>
      </c>
    </row>
    <row r="45" spans="1:13" ht="15" customHeight="1" x14ac:dyDescent="0.25">
      <c r="A45" s="322" t="s">
        <v>952</v>
      </c>
      <c r="B45" s="46" t="s">
        <v>1777</v>
      </c>
      <c r="C45" s="444" t="s">
        <v>364</v>
      </c>
      <c r="D45" s="444" t="s">
        <v>1045</v>
      </c>
      <c r="E45" s="424">
        <v>866006324</v>
      </c>
      <c r="F45" s="46" t="s">
        <v>953</v>
      </c>
      <c r="H45" s="322" t="s">
        <v>956</v>
      </c>
      <c r="I45" s="46" t="s">
        <v>975</v>
      </c>
      <c r="J45" s="444" t="s">
        <v>363</v>
      </c>
      <c r="K45" s="444" t="s">
        <v>550</v>
      </c>
      <c r="L45" s="424">
        <v>558148280</v>
      </c>
      <c r="M45" s="46" t="s">
        <v>953</v>
      </c>
    </row>
    <row r="46" spans="1:13" ht="15" customHeight="1" x14ac:dyDescent="0.25">
      <c r="A46" s="322" t="s">
        <v>952</v>
      </c>
      <c r="B46" s="46" t="s">
        <v>1023</v>
      </c>
      <c r="C46" s="444" t="s">
        <v>364</v>
      </c>
      <c r="D46" s="444" t="s">
        <v>1045</v>
      </c>
      <c r="E46" s="424">
        <v>866006324</v>
      </c>
      <c r="F46" s="46" t="s">
        <v>953</v>
      </c>
      <c r="H46" s="322" t="s">
        <v>956</v>
      </c>
      <c r="I46" s="46" t="s">
        <v>976</v>
      </c>
      <c r="J46" s="444" t="s">
        <v>363</v>
      </c>
      <c r="K46" s="444" t="s">
        <v>550</v>
      </c>
      <c r="L46" s="424">
        <v>558148280</v>
      </c>
      <c r="M46" s="46" t="s">
        <v>953</v>
      </c>
    </row>
    <row r="47" spans="1:13" ht="15" customHeight="1" x14ac:dyDescent="0.25">
      <c r="A47" s="322" t="s">
        <v>954</v>
      </c>
      <c r="B47" s="46" t="s">
        <v>1778</v>
      </c>
      <c r="C47" s="444" t="s">
        <v>364</v>
      </c>
      <c r="D47" s="444" t="s">
        <v>1045</v>
      </c>
      <c r="E47" s="424">
        <v>72600000</v>
      </c>
      <c r="F47" s="46" t="s">
        <v>1746</v>
      </c>
      <c r="H47" s="322" t="s">
        <v>956</v>
      </c>
      <c r="I47" s="46" t="s">
        <v>977</v>
      </c>
      <c r="J47" s="444" t="s">
        <v>363</v>
      </c>
      <c r="K47" s="444" t="s">
        <v>550</v>
      </c>
      <c r="L47" s="424">
        <v>558148280</v>
      </c>
      <c r="M47" s="46" t="s">
        <v>953</v>
      </c>
    </row>
    <row r="48" spans="1:13" ht="15" customHeight="1" x14ac:dyDescent="0.25">
      <c r="A48" s="322" t="s">
        <v>954</v>
      </c>
      <c r="B48" s="46" t="s">
        <v>1779</v>
      </c>
      <c r="C48" s="444" t="s">
        <v>364</v>
      </c>
      <c r="D48" s="444" t="s">
        <v>1045</v>
      </c>
      <c r="E48" s="424">
        <v>72600000</v>
      </c>
      <c r="F48" s="46" t="s">
        <v>1746</v>
      </c>
      <c r="H48" s="322" t="s">
        <v>956</v>
      </c>
      <c r="I48" s="46" t="s">
        <v>978</v>
      </c>
      <c r="J48" s="444" t="s">
        <v>363</v>
      </c>
      <c r="K48" s="444" t="s">
        <v>550</v>
      </c>
      <c r="L48" s="424">
        <v>558148280</v>
      </c>
      <c r="M48" s="46" t="s">
        <v>953</v>
      </c>
    </row>
    <row r="49" spans="1:13" ht="15" customHeight="1" x14ac:dyDescent="0.25">
      <c r="A49" s="322" t="s">
        <v>954</v>
      </c>
      <c r="B49" s="46" t="s">
        <v>1780</v>
      </c>
      <c r="C49" s="444" t="s">
        <v>364</v>
      </c>
      <c r="D49" s="444" t="s">
        <v>1045</v>
      </c>
      <c r="E49" s="424">
        <v>72600000</v>
      </c>
      <c r="F49" s="46" t="s">
        <v>1746</v>
      </c>
      <c r="H49" s="322" t="s">
        <v>956</v>
      </c>
      <c r="I49" s="46" t="s">
        <v>979</v>
      </c>
      <c r="J49" s="444" t="s">
        <v>363</v>
      </c>
      <c r="K49" s="444" t="s">
        <v>550</v>
      </c>
      <c r="L49" s="424">
        <v>539739560</v>
      </c>
      <c r="M49" s="46" t="s">
        <v>953</v>
      </c>
    </row>
    <row r="50" spans="1:13" ht="15" customHeight="1" x14ac:dyDescent="0.25">
      <c r="A50" s="322" t="s">
        <v>954</v>
      </c>
      <c r="B50" s="46" t="s">
        <v>1764</v>
      </c>
      <c r="C50" s="444" t="s">
        <v>364</v>
      </c>
      <c r="D50" s="444" t="s">
        <v>1045</v>
      </c>
      <c r="E50" s="424">
        <v>72600000</v>
      </c>
      <c r="F50" s="46" t="s">
        <v>1746</v>
      </c>
      <c r="H50" s="322" t="s">
        <v>957</v>
      </c>
      <c r="I50" s="46" t="s">
        <v>980</v>
      </c>
      <c r="J50" s="444" t="s">
        <v>363</v>
      </c>
      <c r="K50" s="444" t="s">
        <v>550</v>
      </c>
      <c r="L50" s="424">
        <v>504836245.19999999</v>
      </c>
      <c r="M50" s="46" t="s">
        <v>953</v>
      </c>
    </row>
    <row r="51" spans="1:13" ht="15" customHeight="1" x14ac:dyDescent="0.25">
      <c r="A51" s="322" t="s">
        <v>954</v>
      </c>
      <c r="B51" s="46" t="s">
        <v>1765</v>
      </c>
      <c r="C51" s="444" t="s">
        <v>364</v>
      </c>
      <c r="D51" s="444" t="s">
        <v>1045</v>
      </c>
      <c r="E51" s="424">
        <v>72600000</v>
      </c>
      <c r="F51" s="46" t="s">
        <v>1746</v>
      </c>
      <c r="H51" s="322" t="s">
        <v>957</v>
      </c>
      <c r="I51" s="46" t="s">
        <v>981</v>
      </c>
      <c r="J51" s="444" t="s">
        <v>363</v>
      </c>
      <c r="K51" s="444" t="s">
        <v>550</v>
      </c>
      <c r="L51" s="424">
        <v>504836245.19999999</v>
      </c>
      <c r="M51" s="46" t="s">
        <v>953</v>
      </c>
    </row>
    <row r="52" spans="1:13" ht="15" customHeight="1" x14ac:dyDescent="0.25">
      <c r="A52" s="322" t="s">
        <v>954</v>
      </c>
      <c r="B52" s="46" t="s">
        <v>1766</v>
      </c>
      <c r="C52" s="444" t="s">
        <v>364</v>
      </c>
      <c r="D52" s="444" t="s">
        <v>1045</v>
      </c>
      <c r="E52" s="424">
        <v>72600000</v>
      </c>
      <c r="F52" s="46" t="s">
        <v>1746</v>
      </c>
      <c r="H52" s="322" t="s">
        <v>957</v>
      </c>
      <c r="I52" s="46" t="s">
        <v>983</v>
      </c>
      <c r="J52" s="444" t="s">
        <v>363</v>
      </c>
      <c r="K52" s="444" t="s">
        <v>550</v>
      </c>
      <c r="L52" s="424">
        <v>77967094.799999997</v>
      </c>
      <c r="M52" s="46" t="s">
        <v>953</v>
      </c>
    </row>
    <row r="53" spans="1:13" ht="15" customHeight="1" x14ac:dyDescent="0.25">
      <c r="A53" s="322" t="s">
        <v>954</v>
      </c>
      <c r="B53" s="46" t="s">
        <v>1781</v>
      </c>
      <c r="C53" s="444" t="s">
        <v>364</v>
      </c>
      <c r="D53" s="444" t="s">
        <v>1045</v>
      </c>
      <c r="E53" s="424">
        <v>72600000</v>
      </c>
      <c r="F53" s="46" t="s">
        <v>1746</v>
      </c>
      <c r="H53" s="322" t="s">
        <v>957</v>
      </c>
      <c r="I53" s="46" t="s">
        <v>984</v>
      </c>
      <c r="J53" s="444" t="s">
        <v>363</v>
      </c>
      <c r="K53" s="444" t="s">
        <v>550</v>
      </c>
      <c r="L53" s="424">
        <v>77967094.799999997</v>
      </c>
      <c r="M53" s="46" t="s">
        <v>953</v>
      </c>
    </row>
    <row r="54" spans="1:13" ht="15" customHeight="1" x14ac:dyDescent="0.25">
      <c r="A54" s="322" t="s">
        <v>954</v>
      </c>
      <c r="B54" s="46" t="s">
        <v>1782</v>
      </c>
      <c r="C54" s="444" t="s">
        <v>364</v>
      </c>
      <c r="D54" s="444" t="s">
        <v>1045</v>
      </c>
      <c r="E54" s="424">
        <v>72600000</v>
      </c>
      <c r="F54" s="46" t="s">
        <v>1746</v>
      </c>
      <c r="H54" s="322" t="s">
        <v>957</v>
      </c>
      <c r="I54" s="46" t="s">
        <v>986</v>
      </c>
      <c r="J54" s="444" t="s">
        <v>363</v>
      </c>
      <c r="K54" s="444" t="s">
        <v>550</v>
      </c>
      <c r="L54" s="424">
        <v>148024972.59999999</v>
      </c>
      <c r="M54" s="46" t="s">
        <v>953</v>
      </c>
    </row>
    <row r="55" spans="1:13" ht="15" customHeight="1" x14ac:dyDescent="0.25">
      <c r="A55" s="322" t="s">
        <v>954</v>
      </c>
      <c r="B55" s="46" t="s">
        <v>1783</v>
      </c>
      <c r="C55" s="444" t="s">
        <v>364</v>
      </c>
      <c r="D55" s="444" t="s">
        <v>1045</v>
      </c>
      <c r="E55" s="424">
        <v>72600000</v>
      </c>
      <c r="F55" s="46" t="s">
        <v>1746</v>
      </c>
      <c r="H55" s="322" t="s">
        <v>957</v>
      </c>
      <c r="I55" s="46" t="s">
        <v>987</v>
      </c>
      <c r="J55" s="444" t="s">
        <v>363</v>
      </c>
      <c r="K55" s="444" t="s">
        <v>550</v>
      </c>
      <c r="L55" s="424">
        <v>148024972.59999999</v>
      </c>
      <c r="M55" s="46" t="s">
        <v>953</v>
      </c>
    </row>
    <row r="56" spans="1:13" ht="15" customHeight="1" x14ac:dyDescent="0.25">
      <c r="A56" s="322" t="s">
        <v>954</v>
      </c>
      <c r="B56" s="46" t="s">
        <v>1514</v>
      </c>
      <c r="C56" s="444" t="s">
        <v>364</v>
      </c>
      <c r="D56" s="444" t="s">
        <v>1045</v>
      </c>
      <c r="E56" s="424">
        <v>72600000</v>
      </c>
      <c r="F56" s="46" t="s">
        <v>1746</v>
      </c>
      <c r="H56" s="322" t="s">
        <v>957</v>
      </c>
      <c r="I56" s="46" t="s">
        <v>989</v>
      </c>
      <c r="J56" s="444" t="s">
        <v>363</v>
      </c>
      <c r="K56" s="444" t="s">
        <v>550</v>
      </c>
      <c r="L56" s="424">
        <v>1021649682.1999999</v>
      </c>
      <c r="M56" s="46" t="s">
        <v>953</v>
      </c>
    </row>
    <row r="57" spans="1:13" ht="15" customHeight="1" x14ac:dyDescent="0.25">
      <c r="A57" s="322" t="s">
        <v>954</v>
      </c>
      <c r="B57" s="46" t="s">
        <v>1515</v>
      </c>
      <c r="C57" s="444" t="s">
        <v>364</v>
      </c>
      <c r="D57" s="444" t="s">
        <v>1045</v>
      </c>
      <c r="E57" s="424">
        <v>72600000</v>
      </c>
      <c r="F57" s="46" t="s">
        <v>1746</v>
      </c>
      <c r="H57" s="322" t="s">
        <v>957</v>
      </c>
      <c r="I57" s="46" t="s">
        <v>990</v>
      </c>
      <c r="J57" s="444" t="s">
        <v>363</v>
      </c>
      <c r="K57" s="444" t="s">
        <v>550</v>
      </c>
      <c r="L57" s="424">
        <v>1021649682.1999999</v>
      </c>
      <c r="M57" s="46" t="s">
        <v>953</v>
      </c>
    </row>
    <row r="58" spans="1:13" ht="15" customHeight="1" x14ac:dyDescent="0.25">
      <c r="A58" s="322" t="s">
        <v>954</v>
      </c>
      <c r="B58" s="46" t="s">
        <v>1516</v>
      </c>
      <c r="C58" s="444" t="s">
        <v>364</v>
      </c>
      <c r="D58" s="444" t="s">
        <v>1045</v>
      </c>
      <c r="E58" s="424">
        <v>72600000</v>
      </c>
      <c r="F58" s="46" t="s">
        <v>1746</v>
      </c>
      <c r="H58" s="322" t="s">
        <v>957</v>
      </c>
      <c r="I58" s="46" t="s">
        <v>992</v>
      </c>
      <c r="J58" s="444" t="s">
        <v>363</v>
      </c>
      <c r="K58" s="444" t="s">
        <v>550</v>
      </c>
      <c r="L58" s="424">
        <v>88234140</v>
      </c>
      <c r="M58" s="46" t="s">
        <v>953</v>
      </c>
    </row>
    <row r="59" spans="1:13" ht="15" customHeight="1" x14ac:dyDescent="0.25">
      <c r="A59" s="322" t="s">
        <v>954</v>
      </c>
      <c r="B59" s="46" t="s">
        <v>1427</v>
      </c>
      <c r="C59" s="444" t="s">
        <v>364</v>
      </c>
      <c r="D59" s="444" t="s">
        <v>1045</v>
      </c>
      <c r="E59" s="424">
        <v>1348911633</v>
      </c>
      <c r="F59" s="46" t="s">
        <v>955</v>
      </c>
      <c r="H59" s="322" t="s">
        <v>957</v>
      </c>
      <c r="I59" s="46" t="s">
        <v>993</v>
      </c>
      <c r="J59" s="444" t="s">
        <v>363</v>
      </c>
      <c r="K59" s="444" t="s">
        <v>550</v>
      </c>
      <c r="L59" s="424">
        <v>88234140</v>
      </c>
      <c r="M59" s="46" t="s">
        <v>953</v>
      </c>
    </row>
    <row r="60" spans="1:13" ht="15" customHeight="1" x14ac:dyDescent="0.25">
      <c r="A60" s="322" t="s">
        <v>954</v>
      </c>
      <c r="B60" s="46" t="s">
        <v>1784</v>
      </c>
      <c r="C60" s="444" t="s">
        <v>364</v>
      </c>
      <c r="D60" s="444" t="s">
        <v>1045</v>
      </c>
      <c r="E60" s="424">
        <v>1348911633</v>
      </c>
      <c r="F60" s="46" t="s">
        <v>955</v>
      </c>
      <c r="H60" s="322" t="s">
        <v>957</v>
      </c>
      <c r="I60" s="46" t="s">
        <v>995</v>
      </c>
      <c r="J60" s="444" t="s">
        <v>363</v>
      </c>
      <c r="K60" s="444" t="s">
        <v>550</v>
      </c>
      <c r="L60" s="424">
        <v>245156807.40000001</v>
      </c>
      <c r="M60" s="46" t="s">
        <v>953</v>
      </c>
    </row>
    <row r="61" spans="1:13" ht="15" customHeight="1" x14ac:dyDescent="0.25">
      <c r="A61" s="322" t="s">
        <v>954</v>
      </c>
      <c r="B61" s="46" t="s">
        <v>1785</v>
      </c>
      <c r="C61" s="444" t="s">
        <v>364</v>
      </c>
      <c r="D61" s="444" t="s">
        <v>1045</v>
      </c>
      <c r="E61" s="424">
        <v>1348911633</v>
      </c>
      <c r="F61" s="46" t="s">
        <v>955</v>
      </c>
      <c r="H61" s="322" t="s">
        <v>957</v>
      </c>
      <c r="I61" s="46" t="s">
        <v>996</v>
      </c>
      <c r="J61" s="444" t="s">
        <v>363</v>
      </c>
      <c r="K61" s="444" t="s">
        <v>550</v>
      </c>
      <c r="L61" s="424">
        <v>245156807.40000001</v>
      </c>
      <c r="M61" s="46" t="s">
        <v>953</v>
      </c>
    </row>
    <row r="62" spans="1:13" ht="15" customHeight="1" x14ac:dyDescent="0.25">
      <c r="A62" s="322" t="s">
        <v>954</v>
      </c>
      <c r="B62" s="46" t="s">
        <v>1786</v>
      </c>
      <c r="C62" s="444" t="s">
        <v>364</v>
      </c>
      <c r="D62" s="444" t="s">
        <v>1045</v>
      </c>
      <c r="E62" s="424">
        <v>1348911633</v>
      </c>
      <c r="F62" s="46" t="s">
        <v>955</v>
      </c>
      <c r="H62" s="322" t="s">
        <v>957</v>
      </c>
      <c r="I62" s="46" t="s">
        <v>998</v>
      </c>
      <c r="J62" s="444" t="s">
        <v>363</v>
      </c>
      <c r="K62" s="444" t="s">
        <v>550</v>
      </c>
      <c r="L62" s="424">
        <v>138964109.59999999</v>
      </c>
      <c r="M62" s="46" t="s">
        <v>953</v>
      </c>
    </row>
    <row r="63" spans="1:13" ht="15" customHeight="1" x14ac:dyDescent="0.25">
      <c r="A63" s="322" t="s">
        <v>954</v>
      </c>
      <c r="B63" s="46" t="s">
        <v>1530</v>
      </c>
      <c r="C63" s="444" t="s">
        <v>364</v>
      </c>
      <c r="D63" s="444" t="s">
        <v>1045</v>
      </c>
      <c r="E63" s="424">
        <v>1348911633</v>
      </c>
      <c r="F63" s="46" t="s">
        <v>955</v>
      </c>
      <c r="H63" s="322" t="s">
        <v>957</v>
      </c>
      <c r="I63" s="46" t="s">
        <v>999</v>
      </c>
      <c r="J63" s="444" t="s">
        <v>363</v>
      </c>
      <c r="K63" s="444" t="s">
        <v>550</v>
      </c>
      <c r="L63" s="424">
        <v>138964109.59999999</v>
      </c>
      <c r="M63" s="46" t="s">
        <v>953</v>
      </c>
    </row>
    <row r="64" spans="1:13" ht="15" customHeight="1" x14ac:dyDescent="0.25">
      <c r="A64" s="322" t="s">
        <v>954</v>
      </c>
      <c r="B64" s="46" t="s">
        <v>1778</v>
      </c>
      <c r="C64" s="444" t="s">
        <v>364</v>
      </c>
      <c r="D64" s="444" t="s">
        <v>1045</v>
      </c>
      <c r="E64" s="424">
        <v>3834000000</v>
      </c>
      <c r="F64" s="46" t="s">
        <v>955</v>
      </c>
      <c r="H64" s="322" t="s">
        <v>957</v>
      </c>
      <c r="I64" s="46" t="s">
        <v>1001</v>
      </c>
      <c r="J64" s="444" t="s">
        <v>363</v>
      </c>
      <c r="K64" s="444" t="s">
        <v>550</v>
      </c>
      <c r="L64" s="424">
        <v>550815620</v>
      </c>
      <c r="M64" s="46" t="s">
        <v>953</v>
      </c>
    </row>
    <row r="65" spans="1:13" ht="15" customHeight="1" x14ac:dyDescent="0.25">
      <c r="A65" s="322" t="s">
        <v>954</v>
      </c>
      <c r="B65" s="46" t="s">
        <v>1787</v>
      </c>
      <c r="C65" s="444" t="s">
        <v>364</v>
      </c>
      <c r="D65" s="444" t="s">
        <v>1045</v>
      </c>
      <c r="E65" s="424">
        <v>10000000000</v>
      </c>
      <c r="F65" s="46" t="s">
        <v>955</v>
      </c>
      <c r="H65" s="322" t="s">
        <v>957</v>
      </c>
      <c r="I65" s="46" t="s">
        <v>1002</v>
      </c>
      <c r="J65" s="444" t="s">
        <v>363</v>
      </c>
      <c r="K65" s="444" t="s">
        <v>550</v>
      </c>
      <c r="L65" s="424">
        <v>550815620</v>
      </c>
      <c r="M65" s="46" t="s">
        <v>953</v>
      </c>
    </row>
    <row r="66" spans="1:13" ht="15" customHeight="1" x14ac:dyDescent="0.25">
      <c r="A66" s="322" t="s">
        <v>954</v>
      </c>
      <c r="B66" s="46" t="s">
        <v>1788</v>
      </c>
      <c r="C66" s="444" t="s">
        <v>364</v>
      </c>
      <c r="D66" s="444" t="s">
        <v>1045</v>
      </c>
      <c r="E66" s="424">
        <v>2600000000</v>
      </c>
      <c r="F66" s="46" t="s">
        <v>955</v>
      </c>
      <c r="H66" s="322" t="s">
        <v>957</v>
      </c>
      <c r="I66" s="46" t="s">
        <v>1004</v>
      </c>
      <c r="J66" s="444" t="s">
        <v>363</v>
      </c>
      <c r="K66" s="444" t="s">
        <v>550</v>
      </c>
      <c r="L66" s="424">
        <v>156178905.19999999</v>
      </c>
      <c r="M66" s="46" t="s">
        <v>953</v>
      </c>
    </row>
    <row r="67" spans="1:13" ht="15" customHeight="1" x14ac:dyDescent="0.25">
      <c r="A67" s="322" t="s">
        <v>952</v>
      </c>
      <c r="B67" s="46" t="s">
        <v>1764</v>
      </c>
      <c r="C67" s="444" t="s">
        <v>363</v>
      </c>
      <c r="D67" s="444" t="s">
        <v>550</v>
      </c>
      <c r="E67" s="424">
        <v>15309525768</v>
      </c>
      <c r="F67" s="46" t="s">
        <v>953</v>
      </c>
      <c r="H67" s="322" t="s">
        <v>957</v>
      </c>
      <c r="I67" s="46" t="s">
        <v>1005</v>
      </c>
      <c r="J67" s="444" t="s">
        <v>363</v>
      </c>
      <c r="K67" s="444" t="s">
        <v>550</v>
      </c>
      <c r="L67" s="424">
        <v>156178905.19999999</v>
      </c>
      <c r="M67" s="46" t="s">
        <v>953</v>
      </c>
    </row>
    <row r="68" spans="1:13" ht="15" customHeight="1" x14ac:dyDescent="0.25">
      <c r="A68" s="322" t="s">
        <v>954</v>
      </c>
      <c r="B68" s="46" t="s">
        <v>1789</v>
      </c>
      <c r="C68" s="444" t="s">
        <v>363</v>
      </c>
      <c r="D68" s="444" t="s">
        <v>550</v>
      </c>
      <c r="E68" s="424">
        <v>1119398564.4000001</v>
      </c>
      <c r="F68" s="46" t="s">
        <v>955</v>
      </c>
      <c r="H68" s="322" t="s">
        <v>957</v>
      </c>
      <c r="I68" s="46" t="s">
        <v>1006</v>
      </c>
      <c r="J68" s="444" t="s">
        <v>363</v>
      </c>
      <c r="K68" s="444" t="s">
        <v>550</v>
      </c>
      <c r="L68" s="424">
        <v>156178905.19999999</v>
      </c>
      <c r="M68" s="46" t="s">
        <v>953</v>
      </c>
    </row>
    <row r="69" spans="1:13" ht="15" customHeight="1" x14ac:dyDescent="0.25">
      <c r="A69" s="322" t="s">
        <v>954</v>
      </c>
      <c r="B69" s="46" t="s">
        <v>1790</v>
      </c>
      <c r="C69" s="444" t="s">
        <v>363</v>
      </c>
      <c r="D69" s="444" t="s">
        <v>550</v>
      </c>
      <c r="E69" s="424">
        <v>7779312000</v>
      </c>
      <c r="F69" s="46" t="s">
        <v>1791</v>
      </c>
      <c r="H69" s="322" t="s">
        <v>957</v>
      </c>
      <c r="I69" s="46" t="s">
        <v>1008</v>
      </c>
      <c r="J69" s="444" t="s">
        <v>363</v>
      </c>
      <c r="K69" s="444" t="s">
        <v>550</v>
      </c>
      <c r="L69" s="424">
        <v>255363517.79999998</v>
      </c>
      <c r="M69" s="46" t="s">
        <v>953</v>
      </c>
    </row>
    <row r="70" spans="1:13" ht="15" customHeight="1" x14ac:dyDescent="0.25">
      <c r="A70" s="322" t="s">
        <v>954</v>
      </c>
      <c r="B70" s="46" t="s">
        <v>1792</v>
      </c>
      <c r="C70" s="444" t="s">
        <v>363</v>
      </c>
      <c r="D70" s="444" t="s">
        <v>550</v>
      </c>
      <c r="E70" s="424">
        <v>245131802.63999999</v>
      </c>
      <c r="F70" s="46" t="s">
        <v>1746</v>
      </c>
      <c r="H70" s="322" t="s">
        <v>957</v>
      </c>
      <c r="I70" s="46" t="s">
        <v>1009</v>
      </c>
      <c r="J70" s="444" t="s">
        <v>363</v>
      </c>
      <c r="K70" s="444" t="s">
        <v>550</v>
      </c>
      <c r="L70" s="424">
        <v>255363517.79999998</v>
      </c>
      <c r="M70" s="46" t="s">
        <v>953</v>
      </c>
    </row>
    <row r="71" spans="1:13" ht="15" customHeight="1" x14ac:dyDescent="0.25">
      <c r="A71" s="322" t="s">
        <v>954</v>
      </c>
      <c r="B71" s="46" t="s">
        <v>1793</v>
      </c>
      <c r="C71" s="444" t="s">
        <v>363</v>
      </c>
      <c r="D71" s="444" t="s">
        <v>550</v>
      </c>
      <c r="E71" s="424">
        <v>245461986.36000001</v>
      </c>
      <c r="F71" s="46" t="s">
        <v>1746</v>
      </c>
      <c r="H71" s="322" t="s">
        <v>957</v>
      </c>
      <c r="I71" s="46" t="s">
        <v>1012</v>
      </c>
      <c r="J71" s="444" t="s">
        <v>363</v>
      </c>
      <c r="K71" s="444" t="s">
        <v>550</v>
      </c>
      <c r="L71" s="424">
        <v>75031094.799999997</v>
      </c>
      <c r="M71" s="46" t="s">
        <v>953</v>
      </c>
    </row>
    <row r="72" spans="1:13" ht="15" customHeight="1" x14ac:dyDescent="0.25">
      <c r="A72" s="322" t="s">
        <v>1794</v>
      </c>
      <c r="B72" s="46" t="s">
        <v>1795</v>
      </c>
      <c r="C72" s="444" t="s">
        <v>363</v>
      </c>
      <c r="D72" s="444" t="s">
        <v>550</v>
      </c>
      <c r="E72" s="424">
        <v>500984487.83999997</v>
      </c>
      <c r="F72" s="46" t="s">
        <v>953</v>
      </c>
      <c r="H72" s="322" t="s">
        <v>957</v>
      </c>
      <c r="I72" s="46" t="s">
        <v>1013</v>
      </c>
      <c r="J72" s="444" t="s">
        <v>363</v>
      </c>
      <c r="K72" s="444" t="s">
        <v>550</v>
      </c>
      <c r="L72" s="424">
        <v>75031094.799999997</v>
      </c>
      <c r="M72" s="46" t="s">
        <v>953</v>
      </c>
    </row>
    <row r="73" spans="1:13" ht="15" customHeight="1" x14ac:dyDescent="0.25">
      <c r="A73" s="322" t="s">
        <v>1794</v>
      </c>
      <c r="B73" s="46" t="s">
        <v>1773</v>
      </c>
      <c r="C73" s="444" t="s">
        <v>363</v>
      </c>
      <c r="D73" s="444" t="s">
        <v>550</v>
      </c>
      <c r="E73" s="424">
        <v>77372396.159999996</v>
      </c>
      <c r="F73" s="46" t="s">
        <v>953</v>
      </c>
      <c r="H73" s="322" t="s">
        <v>957</v>
      </c>
      <c r="I73" s="46" t="s">
        <v>1014</v>
      </c>
      <c r="J73" s="444" t="s">
        <v>363</v>
      </c>
      <c r="K73" s="444" t="s">
        <v>550</v>
      </c>
      <c r="L73" s="424">
        <v>75031094.799999997</v>
      </c>
      <c r="M73" s="46" t="s">
        <v>953</v>
      </c>
    </row>
    <row r="74" spans="1:13" ht="15" customHeight="1" x14ac:dyDescent="0.25">
      <c r="A74" s="322" t="s">
        <v>1794</v>
      </c>
      <c r="B74" s="46" t="s">
        <v>1796</v>
      </c>
      <c r="C74" s="444" t="s">
        <v>363</v>
      </c>
      <c r="D74" s="444" t="s">
        <v>550</v>
      </c>
      <c r="E74" s="424">
        <v>146895553.92000002</v>
      </c>
      <c r="F74" s="46" t="s">
        <v>953</v>
      </c>
      <c r="H74" s="322" t="s">
        <v>958</v>
      </c>
      <c r="I74" s="46" t="s">
        <v>1016</v>
      </c>
      <c r="J74" s="444" t="s">
        <v>363</v>
      </c>
      <c r="K74" s="444" t="s">
        <v>550</v>
      </c>
      <c r="L74" s="424">
        <v>166683766.40000001</v>
      </c>
      <c r="M74" s="46" t="s">
        <v>955</v>
      </c>
    </row>
    <row r="75" spans="1:13" ht="15" customHeight="1" x14ac:dyDescent="0.25">
      <c r="A75" s="322" t="s">
        <v>1794</v>
      </c>
      <c r="B75" s="46" t="s">
        <v>1797</v>
      </c>
      <c r="C75" s="444" t="s">
        <v>363</v>
      </c>
      <c r="D75" s="444" t="s">
        <v>550</v>
      </c>
      <c r="E75" s="424">
        <v>1013855298.2399999</v>
      </c>
      <c r="F75" s="46" t="s">
        <v>953</v>
      </c>
      <c r="H75" s="322" t="s">
        <v>958</v>
      </c>
      <c r="I75" s="46" t="s">
        <v>1431</v>
      </c>
      <c r="J75" s="444" t="s">
        <v>363</v>
      </c>
      <c r="K75" s="444" t="s">
        <v>550</v>
      </c>
      <c r="L75" s="424">
        <v>29951750.800000001</v>
      </c>
      <c r="M75" s="46" t="s">
        <v>953</v>
      </c>
    </row>
    <row r="76" spans="1:13" ht="15" customHeight="1" x14ac:dyDescent="0.25">
      <c r="A76" s="322" t="s">
        <v>1794</v>
      </c>
      <c r="B76" s="46" t="s">
        <v>1798</v>
      </c>
      <c r="C76" s="444" t="s">
        <v>363</v>
      </c>
      <c r="D76" s="444" t="s">
        <v>550</v>
      </c>
      <c r="E76" s="424">
        <v>87560964</v>
      </c>
      <c r="F76" s="46" t="s">
        <v>953</v>
      </c>
      <c r="H76" s="322" t="s">
        <v>958</v>
      </c>
      <c r="I76" s="46" t="s">
        <v>1432</v>
      </c>
      <c r="J76" s="444" t="s">
        <v>363</v>
      </c>
      <c r="K76" s="444" t="s">
        <v>550</v>
      </c>
      <c r="L76" s="424">
        <v>39792562.200000003</v>
      </c>
      <c r="M76" s="46" t="s">
        <v>953</v>
      </c>
    </row>
    <row r="77" spans="1:13" ht="15" customHeight="1" x14ac:dyDescent="0.25">
      <c r="A77" s="322" t="s">
        <v>1794</v>
      </c>
      <c r="B77" s="46" t="s">
        <v>1799</v>
      </c>
      <c r="C77" s="444" t="s">
        <v>363</v>
      </c>
      <c r="D77" s="444" t="s">
        <v>550</v>
      </c>
      <c r="E77" s="424">
        <v>243286474.08000001</v>
      </c>
      <c r="F77" s="46" t="s">
        <v>953</v>
      </c>
      <c r="H77" s="322" t="s">
        <v>958</v>
      </c>
      <c r="I77" s="46" t="s">
        <v>1433</v>
      </c>
      <c r="J77" s="444" t="s">
        <v>363</v>
      </c>
      <c r="K77" s="444" t="s">
        <v>550</v>
      </c>
      <c r="L77" s="424">
        <v>106142198.59999999</v>
      </c>
      <c r="M77" s="46" t="s">
        <v>953</v>
      </c>
    </row>
    <row r="78" spans="1:13" ht="15" customHeight="1" x14ac:dyDescent="0.25">
      <c r="A78" s="322" t="s">
        <v>1794</v>
      </c>
      <c r="B78" s="46" t="s">
        <v>1800</v>
      </c>
      <c r="C78" s="444" t="s">
        <v>363</v>
      </c>
      <c r="D78" s="444" t="s">
        <v>550</v>
      </c>
      <c r="E78" s="424">
        <v>137904184.31999999</v>
      </c>
      <c r="F78" s="46" t="s">
        <v>953</v>
      </c>
      <c r="H78" s="322" t="s">
        <v>958</v>
      </c>
      <c r="I78" s="46" t="s">
        <v>1434</v>
      </c>
      <c r="J78" s="444" t="s">
        <v>363</v>
      </c>
      <c r="K78" s="444" t="s">
        <v>550</v>
      </c>
      <c r="L78" s="424">
        <v>287453924.40000004</v>
      </c>
      <c r="M78" s="46" t="s">
        <v>953</v>
      </c>
    </row>
    <row r="79" spans="1:13" ht="15" customHeight="1" x14ac:dyDescent="0.25">
      <c r="A79" s="322" t="s">
        <v>1794</v>
      </c>
      <c r="B79" s="46" t="s">
        <v>1002</v>
      </c>
      <c r="C79" s="444" t="s">
        <v>363</v>
      </c>
      <c r="D79" s="444" t="s">
        <v>550</v>
      </c>
      <c r="E79" s="424">
        <v>546613212</v>
      </c>
      <c r="F79" s="46" t="s">
        <v>953</v>
      </c>
      <c r="H79" s="322" t="s">
        <v>958</v>
      </c>
      <c r="I79" s="46" t="s">
        <v>1435</v>
      </c>
      <c r="J79" s="444" t="s">
        <v>363</v>
      </c>
      <c r="K79" s="444" t="s">
        <v>550</v>
      </c>
      <c r="L79" s="424">
        <v>53713532.799999997</v>
      </c>
      <c r="M79" s="46" t="s">
        <v>953</v>
      </c>
    </row>
    <row r="80" spans="1:13" ht="15" customHeight="1" x14ac:dyDescent="0.25">
      <c r="A80" s="322" t="s">
        <v>1794</v>
      </c>
      <c r="B80" s="46" t="s">
        <v>1785</v>
      </c>
      <c r="C80" s="444" t="s">
        <v>363</v>
      </c>
      <c r="D80" s="444" t="s">
        <v>550</v>
      </c>
      <c r="E80" s="424">
        <v>546613212</v>
      </c>
      <c r="F80" s="46" t="s">
        <v>953</v>
      </c>
      <c r="H80" s="322" t="s">
        <v>958</v>
      </c>
      <c r="I80" s="46" t="s">
        <v>1436</v>
      </c>
      <c r="J80" s="444" t="s">
        <v>363</v>
      </c>
      <c r="K80" s="444" t="s">
        <v>550</v>
      </c>
      <c r="L80" s="424">
        <v>23370193</v>
      </c>
      <c r="M80" s="46" t="s">
        <v>953</v>
      </c>
    </row>
    <row r="81" spans="1:13" ht="15" customHeight="1" x14ac:dyDescent="0.25">
      <c r="A81" s="322" t="s">
        <v>1794</v>
      </c>
      <c r="B81" s="46" t="s">
        <v>1006</v>
      </c>
      <c r="C81" s="444" t="s">
        <v>363</v>
      </c>
      <c r="D81" s="444" t="s">
        <v>550</v>
      </c>
      <c r="E81" s="424">
        <v>154987349.51999998</v>
      </c>
      <c r="F81" s="46" t="s">
        <v>953</v>
      </c>
      <c r="H81" s="322" t="s">
        <v>958</v>
      </c>
      <c r="I81" s="46" t="s">
        <v>1437</v>
      </c>
      <c r="J81" s="444" t="s">
        <v>363</v>
      </c>
      <c r="K81" s="444" t="s">
        <v>550</v>
      </c>
      <c r="L81" s="424">
        <v>222068984.20000002</v>
      </c>
      <c r="M81" s="46" t="s">
        <v>953</v>
      </c>
    </row>
    <row r="82" spans="1:13" ht="15" customHeight="1" x14ac:dyDescent="0.25">
      <c r="A82" s="322" t="s">
        <v>1794</v>
      </c>
      <c r="B82" s="46" t="s">
        <v>1801</v>
      </c>
      <c r="C82" s="444" t="s">
        <v>363</v>
      </c>
      <c r="D82" s="444" t="s">
        <v>550</v>
      </c>
      <c r="E82" s="424">
        <v>154987203.83999997</v>
      </c>
      <c r="F82" s="46" t="s">
        <v>953</v>
      </c>
      <c r="H82" s="322" t="s">
        <v>958</v>
      </c>
      <c r="I82" s="46" t="s">
        <v>1438</v>
      </c>
      <c r="J82" s="444" t="s">
        <v>363</v>
      </c>
      <c r="K82" s="444" t="s">
        <v>550</v>
      </c>
      <c r="L82" s="424">
        <v>54823267.400000006</v>
      </c>
      <c r="M82" s="46" t="s">
        <v>953</v>
      </c>
    </row>
    <row r="83" spans="1:13" ht="15" customHeight="1" x14ac:dyDescent="0.25">
      <c r="A83" s="322" t="s">
        <v>1794</v>
      </c>
      <c r="B83" s="46" t="s">
        <v>1802</v>
      </c>
      <c r="C83" s="444" t="s">
        <v>363</v>
      </c>
      <c r="D83" s="444" t="s">
        <v>550</v>
      </c>
      <c r="E83" s="424">
        <v>253415240.28</v>
      </c>
      <c r="F83" s="46" t="s">
        <v>953</v>
      </c>
      <c r="H83" s="322" t="s">
        <v>958</v>
      </c>
      <c r="I83" s="46" t="s">
        <v>1439</v>
      </c>
      <c r="J83" s="444" t="s">
        <v>363</v>
      </c>
      <c r="K83" s="444" t="s">
        <v>550</v>
      </c>
      <c r="L83" s="424">
        <v>28677747</v>
      </c>
      <c r="M83" s="46" t="s">
        <v>953</v>
      </c>
    </row>
    <row r="84" spans="1:13" ht="15" customHeight="1" x14ac:dyDescent="0.25">
      <c r="A84" s="322" t="s">
        <v>1794</v>
      </c>
      <c r="B84" s="46" t="s">
        <v>1803</v>
      </c>
      <c r="C84" s="444" t="s">
        <v>363</v>
      </c>
      <c r="D84" s="444" t="s">
        <v>550</v>
      </c>
      <c r="E84" s="424">
        <v>253415021.75999999</v>
      </c>
      <c r="F84" s="46" t="s">
        <v>953</v>
      </c>
      <c r="H84" s="322" t="s">
        <v>958</v>
      </c>
      <c r="I84" s="46" t="s">
        <v>1440</v>
      </c>
      <c r="J84" s="444" t="s">
        <v>363</v>
      </c>
      <c r="K84" s="444" t="s">
        <v>550</v>
      </c>
      <c r="L84" s="424">
        <v>16326949.200000001</v>
      </c>
      <c r="M84" s="46" t="s">
        <v>953</v>
      </c>
    </row>
    <row r="85" spans="1:13" ht="15" customHeight="1" x14ac:dyDescent="0.25">
      <c r="A85" s="322" t="s">
        <v>1794</v>
      </c>
      <c r="B85" s="46" t="s">
        <v>1014</v>
      </c>
      <c r="C85" s="444" t="s">
        <v>363</v>
      </c>
      <c r="D85" s="444" t="s">
        <v>550</v>
      </c>
      <c r="E85" s="424">
        <v>74458650.479999989</v>
      </c>
      <c r="F85" s="46" t="s">
        <v>953</v>
      </c>
      <c r="H85" s="322" t="s">
        <v>958</v>
      </c>
      <c r="I85" s="46" t="s">
        <v>1441</v>
      </c>
      <c r="J85" s="444" t="s">
        <v>363</v>
      </c>
      <c r="K85" s="444" t="s">
        <v>550</v>
      </c>
      <c r="L85" s="424">
        <v>78885989.400000006</v>
      </c>
      <c r="M85" s="46" t="s">
        <v>953</v>
      </c>
    </row>
    <row r="86" spans="1:13" ht="15" customHeight="1" x14ac:dyDescent="0.25">
      <c r="A86" s="322" t="s">
        <v>1794</v>
      </c>
      <c r="B86" s="46" t="s">
        <v>1804</v>
      </c>
      <c r="C86" s="444" t="s">
        <v>363</v>
      </c>
      <c r="D86" s="444" t="s">
        <v>550</v>
      </c>
      <c r="E86" s="424">
        <v>74458796.159999996</v>
      </c>
      <c r="F86" s="46" t="s">
        <v>953</v>
      </c>
      <c r="H86" s="322" t="s">
        <v>958</v>
      </c>
      <c r="I86" s="46" t="s">
        <v>1442</v>
      </c>
      <c r="J86" s="444" t="s">
        <v>363</v>
      </c>
      <c r="K86" s="444" t="s">
        <v>550</v>
      </c>
      <c r="L86" s="424">
        <v>16202316</v>
      </c>
      <c r="M86" s="46" t="s">
        <v>953</v>
      </c>
    </row>
    <row r="87" spans="1:13" ht="15" customHeight="1" x14ac:dyDescent="0.25">
      <c r="A87" s="322" t="s">
        <v>1805</v>
      </c>
      <c r="B87" s="46" t="s">
        <v>1806</v>
      </c>
      <c r="C87" s="444" t="s">
        <v>363</v>
      </c>
      <c r="D87" s="444" t="s">
        <v>550</v>
      </c>
      <c r="E87" s="424">
        <v>145169100.24000001</v>
      </c>
      <c r="F87" s="46" t="s">
        <v>953</v>
      </c>
      <c r="H87" s="322" t="s">
        <v>958</v>
      </c>
      <c r="I87" s="46" t="s">
        <v>987</v>
      </c>
      <c r="J87" s="444" t="s">
        <v>363</v>
      </c>
      <c r="K87" s="444" t="s">
        <v>550</v>
      </c>
      <c r="L87" s="424">
        <v>268374034.80000001</v>
      </c>
      <c r="M87" s="46" t="s">
        <v>953</v>
      </c>
    </row>
    <row r="88" spans="1:13" ht="15" customHeight="1" x14ac:dyDescent="0.25">
      <c r="A88" s="322" t="s">
        <v>1805</v>
      </c>
      <c r="B88" s="46" t="s">
        <v>1807</v>
      </c>
      <c r="C88" s="444" t="s">
        <v>363</v>
      </c>
      <c r="D88" s="444" t="s">
        <v>550</v>
      </c>
      <c r="E88" s="424">
        <v>144009050.39999998</v>
      </c>
      <c r="F88" s="46" t="s">
        <v>953</v>
      </c>
      <c r="H88" s="322" t="s">
        <v>958</v>
      </c>
      <c r="I88" s="46" t="s">
        <v>1443</v>
      </c>
      <c r="J88" s="444" t="s">
        <v>363</v>
      </c>
      <c r="K88" s="444" t="s">
        <v>550</v>
      </c>
      <c r="L88" s="424">
        <v>12839568.4</v>
      </c>
      <c r="M88" s="46" t="s">
        <v>953</v>
      </c>
    </row>
    <row r="89" spans="1:13" ht="15" customHeight="1" x14ac:dyDescent="0.25">
      <c r="A89" s="322" t="s">
        <v>1805</v>
      </c>
      <c r="B89" s="46" t="s">
        <v>1808</v>
      </c>
      <c r="C89" s="444" t="s">
        <v>363</v>
      </c>
      <c r="D89" s="444" t="s">
        <v>550</v>
      </c>
      <c r="E89" s="424">
        <v>142924025.75999999</v>
      </c>
      <c r="F89" s="46" t="s">
        <v>953</v>
      </c>
      <c r="H89" s="322" t="s">
        <v>958</v>
      </c>
      <c r="I89" s="46" t="s">
        <v>1444</v>
      </c>
      <c r="J89" s="444" t="s">
        <v>363</v>
      </c>
      <c r="K89" s="444" t="s">
        <v>550</v>
      </c>
      <c r="L89" s="424">
        <v>15956939.799999999</v>
      </c>
      <c r="M89" s="46" t="s">
        <v>953</v>
      </c>
    </row>
    <row r="90" spans="1:13" ht="15" customHeight="1" x14ac:dyDescent="0.25">
      <c r="A90" s="322" t="s">
        <v>1805</v>
      </c>
      <c r="B90" s="46" t="s">
        <v>1809</v>
      </c>
      <c r="C90" s="444" t="s">
        <v>363</v>
      </c>
      <c r="D90" s="444" t="s">
        <v>550</v>
      </c>
      <c r="E90" s="424">
        <v>141763975.92000002</v>
      </c>
      <c r="F90" s="46" t="s">
        <v>953</v>
      </c>
      <c r="H90" s="322" t="s">
        <v>958</v>
      </c>
      <c r="I90" s="46" t="s">
        <v>1445</v>
      </c>
      <c r="J90" s="444" t="s">
        <v>363</v>
      </c>
      <c r="K90" s="444" t="s">
        <v>550</v>
      </c>
      <c r="L90" s="424">
        <v>15832306.599999998</v>
      </c>
      <c r="M90" s="46" t="s">
        <v>953</v>
      </c>
    </row>
    <row r="91" spans="1:13" ht="15" customHeight="1" x14ac:dyDescent="0.25">
      <c r="A91" s="322" t="s">
        <v>1805</v>
      </c>
      <c r="B91" s="46" t="s">
        <v>1810</v>
      </c>
      <c r="C91" s="444" t="s">
        <v>363</v>
      </c>
      <c r="D91" s="444" t="s">
        <v>550</v>
      </c>
      <c r="E91" s="424">
        <v>54291949.560000002</v>
      </c>
      <c r="F91" s="46" t="s">
        <v>953</v>
      </c>
      <c r="H91" s="322" t="s">
        <v>958</v>
      </c>
      <c r="I91" s="46" t="s">
        <v>1446</v>
      </c>
      <c r="J91" s="444" t="s">
        <v>363</v>
      </c>
      <c r="K91" s="444" t="s">
        <v>550</v>
      </c>
      <c r="L91" s="424">
        <v>52370019.200000003</v>
      </c>
      <c r="M91" s="46" t="s">
        <v>953</v>
      </c>
    </row>
    <row r="92" spans="1:13" ht="15" customHeight="1" x14ac:dyDescent="0.25">
      <c r="A92" s="322" t="s">
        <v>1805</v>
      </c>
      <c r="B92" s="46" t="s">
        <v>1811</v>
      </c>
      <c r="C92" s="444" t="s">
        <v>363</v>
      </c>
      <c r="D92" s="444" t="s">
        <v>550</v>
      </c>
      <c r="E92" s="424">
        <v>140641365.83999997</v>
      </c>
      <c r="F92" s="46" t="s">
        <v>953</v>
      </c>
      <c r="H92" s="322" t="s">
        <v>958</v>
      </c>
      <c r="I92" s="46" t="s">
        <v>1436</v>
      </c>
      <c r="J92" s="444" t="s">
        <v>363</v>
      </c>
      <c r="K92" s="444" t="s">
        <v>550</v>
      </c>
      <c r="L92" s="424">
        <v>128721726.8</v>
      </c>
      <c r="M92" s="46" t="s">
        <v>953</v>
      </c>
    </row>
    <row r="93" spans="1:13" ht="15" customHeight="1" x14ac:dyDescent="0.25">
      <c r="A93" s="322" t="s">
        <v>1805</v>
      </c>
      <c r="B93" s="46" t="s">
        <v>1812</v>
      </c>
      <c r="C93" s="444" t="s">
        <v>363</v>
      </c>
      <c r="D93" s="444" t="s">
        <v>550</v>
      </c>
      <c r="E93" s="424">
        <v>201978327.36000001</v>
      </c>
      <c r="F93" s="46" t="s">
        <v>953</v>
      </c>
      <c r="H93" s="322" t="s">
        <v>958</v>
      </c>
      <c r="I93" s="46" t="s">
        <v>993</v>
      </c>
      <c r="J93" s="444" t="s">
        <v>363</v>
      </c>
      <c r="K93" s="444" t="s">
        <v>550</v>
      </c>
      <c r="L93" s="424">
        <v>123048053.60000001</v>
      </c>
      <c r="M93" s="46" t="s">
        <v>953</v>
      </c>
    </row>
    <row r="94" spans="1:13" ht="15" customHeight="1" x14ac:dyDescent="0.25">
      <c r="A94" s="322" t="s">
        <v>1805</v>
      </c>
      <c r="B94" s="46" t="s">
        <v>1813</v>
      </c>
      <c r="C94" s="444" t="s">
        <v>363</v>
      </c>
      <c r="D94" s="444" t="s">
        <v>550</v>
      </c>
      <c r="E94" s="424">
        <v>139481461.68000001</v>
      </c>
      <c r="F94" s="46" t="s">
        <v>953</v>
      </c>
      <c r="H94" s="322" t="s">
        <v>958</v>
      </c>
      <c r="I94" s="46" t="s">
        <v>1447</v>
      </c>
      <c r="J94" s="444" t="s">
        <v>363</v>
      </c>
      <c r="K94" s="444" t="s">
        <v>550</v>
      </c>
      <c r="L94" s="424">
        <v>5677783.5999999996</v>
      </c>
      <c r="M94" s="46" t="s">
        <v>953</v>
      </c>
    </row>
    <row r="95" spans="1:13" ht="15" customHeight="1" x14ac:dyDescent="0.25">
      <c r="A95" s="322" t="s">
        <v>1805</v>
      </c>
      <c r="B95" s="46" t="s">
        <v>1814</v>
      </c>
      <c r="C95" s="444" t="s">
        <v>363</v>
      </c>
      <c r="D95" s="444" t="s">
        <v>550</v>
      </c>
      <c r="E95" s="424">
        <v>138358851.60000002</v>
      </c>
      <c r="F95" s="46" t="s">
        <v>953</v>
      </c>
      <c r="H95" s="322" t="s">
        <v>958</v>
      </c>
      <c r="I95" s="46" t="s">
        <v>1448</v>
      </c>
      <c r="J95" s="444" t="s">
        <v>363</v>
      </c>
      <c r="K95" s="444" t="s">
        <v>550</v>
      </c>
      <c r="L95" s="424">
        <v>5005439.6000000006</v>
      </c>
      <c r="M95" s="46" t="s">
        <v>953</v>
      </c>
    </row>
    <row r="96" spans="1:13" ht="15" customHeight="1" x14ac:dyDescent="0.25">
      <c r="A96" s="322" t="s">
        <v>1805</v>
      </c>
      <c r="B96" s="46" t="s">
        <v>1815</v>
      </c>
      <c r="C96" s="444" t="s">
        <v>363</v>
      </c>
      <c r="D96" s="444" t="s">
        <v>550</v>
      </c>
      <c r="E96" s="424">
        <v>137198801.75999999</v>
      </c>
      <c r="F96" s="46" t="s">
        <v>953</v>
      </c>
      <c r="H96" s="322" t="s">
        <v>958</v>
      </c>
      <c r="I96" s="46" t="s">
        <v>1431</v>
      </c>
      <c r="J96" s="444" t="s">
        <v>363</v>
      </c>
      <c r="K96" s="444" t="s">
        <v>550</v>
      </c>
      <c r="L96" s="424">
        <v>1378525.4</v>
      </c>
      <c r="M96" s="46" t="s">
        <v>953</v>
      </c>
    </row>
    <row r="97" spans="1:13" ht="15" customHeight="1" x14ac:dyDescent="0.25">
      <c r="A97" s="322" t="s">
        <v>1805</v>
      </c>
      <c r="B97" s="46" t="s">
        <v>1786</v>
      </c>
      <c r="C97" s="444" t="s">
        <v>363</v>
      </c>
      <c r="D97" s="444" t="s">
        <v>550</v>
      </c>
      <c r="E97" s="424">
        <v>136025786.39999998</v>
      </c>
      <c r="F97" s="46" t="s">
        <v>953</v>
      </c>
      <c r="H97" s="322" t="s">
        <v>958</v>
      </c>
      <c r="I97" s="46" t="s">
        <v>1449</v>
      </c>
      <c r="J97" s="444" t="s">
        <v>363</v>
      </c>
      <c r="K97" s="444" t="s">
        <v>550</v>
      </c>
      <c r="L97" s="424">
        <v>1447154.4</v>
      </c>
      <c r="M97" s="46" t="s">
        <v>953</v>
      </c>
    </row>
    <row r="98" spans="1:13" ht="15" customHeight="1" x14ac:dyDescent="0.25">
      <c r="A98" s="322" t="s">
        <v>1805</v>
      </c>
      <c r="B98" s="46" t="s">
        <v>1574</v>
      </c>
      <c r="C98" s="444" t="s">
        <v>363</v>
      </c>
      <c r="D98" s="444" t="s">
        <v>550</v>
      </c>
      <c r="E98" s="424">
        <v>134903322</v>
      </c>
      <c r="F98" s="46" t="s">
        <v>953</v>
      </c>
      <c r="H98" s="322" t="s">
        <v>958</v>
      </c>
      <c r="I98" s="46" t="s">
        <v>1450</v>
      </c>
      <c r="J98" s="444" t="s">
        <v>363</v>
      </c>
      <c r="K98" s="444" t="s">
        <v>550</v>
      </c>
      <c r="L98" s="424">
        <v>916105.4</v>
      </c>
      <c r="M98" s="46" t="s">
        <v>953</v>
      </c>
    </row>
    <row r="99" spans="1:13" ht="15" customHeight="1" x14ac:dyDescent="0.25">
      <c r="A99" s="322" t="s">
        <v>1805</v>
      </c>
      <c r="B99" s="46" t="s">
        <v>1816</v>
      </c>
      <c r="C99" s="444" t="s">
        <v>363</v>
      </c>
      <c r="D99" s="444" t="s">
        <v>550</v>
      </c>
      <c r="E99" s="424">
        <v>51662498.400000006</v>
      </c>
      <c r="F99" s="46" t="s">
        <v>953</v>
      </c>
      <c r="H99" s="322" t="s">
        <v>958</v>
      </c>
      <c r="I99" s="46" t="s">
        <v>1451</v>
      </c>
      <c r="J99" s="444" t="s">
        <v>363</v>
      </c>
      <c r="K99" s="444" t="s">
        <v>550</v>
      </c>
      <c r="L99" s="424">
        <v>1101587.2000000002</v>
      </c>
      <c r="M99" s="46" t="s">
        <v>953</v>
      </c>
    </row>
    <row r="100" spans="1:13" ht="15" customHeight="1" x14ac:dyDescent="0.25">
      <c r="A100" s="322" t="s">
        <v>1805</v>
      </c>
      <c r="B100" s="46" t="s">
        <v>1576</v>
      </c>
      <c r="C100" s="444" t="s">
        <v>363</v>
      </c>
      <c r="D100" s="444" t="s">
        <v>550</v>
      </c>
      <c r="E100" s="424">
        <v>133743417.83999999</v>
      </c>
      <c r="F100" s="46" t="s">
        <v>953</v>
      </c>
      <c r="H100" s="322" t="s">
        <v>958</v>
      </c>
      <c r="I100" s="46" t="s">
        <v>1452</v>
      </c>
      <c r="J100" s="444" t="s">
        <v>363</v>
      </c>
      <c r="K100" s="444" t="s">
        <v>550</v>
      </c>
      <c r="L100" s="424">
        <v>5636753</v>
      </c>
      <c r="M100" s="46" t="s">
        <v>953</v>
      </c>
    </row>
    <row r="101" spans="1:13" ht="15" customHeight="1" x14ac:dyDescent="0.25">
      <c r="A101" s="322" t="s">
        <v>1805</v>
      </c>
      <c r="B101" s="46" t="s">
        <v>1817</v>
      </c>
      <c r="C101" s="444" t="s">
        <v>363</v>
      </c>
      <c r="D101" s="444" t="s">
        <v>550</v>
      </c>
      <c r="E101" s="424">
        <v>105635263.08000001</v>
      </c>
      <c r="F101" s="46" t="s">
        <v>953</v>
      </c>
      <c r="H101" s="322" t="s">
        <v>958</v>
      </c>
      <c r="I101" s="46" t="s">
        <v>1453</v>
      </c>
      <c r="J101" s="444" t="s">
        <v>363</v>
      </c>
      <c r="K101" s="444" t="s">
        <v>550</v>
      </c>
      <c r="L101" s="424">
        <v>4969253.4000000004</v>
      </c>
      <c r="M101" s="46" t="s">
        <v>953</v>
      </c>
    </row>
    <row r="102" spans="1:13" ht="15" customHeight="1" x14ac:dyDescent="0.25">
      <c r="A102" s="322" t="s">
        <v>1805</v>
      </c>
      <c r="B102" s="46" t="s">
        <v>1530</v>
      </c>
      <c r="C102" s="444" t="s">
        <v>363</v>
      </c>
      <c r="D102" s="444" t="s">
        <v>550</v>
      </c>
      <c r="E102" s="424">
        <v>132620953.44</v>
      </c>
      <c r="F102" s="46" t="s">
        <v>953</v>
      </c>
      <c r="H102" s="322" t="s">
        <v>958</v>
      </c>
      <c r="I102" s="46" t="s">
        <v>962</v>
      </c>
      <c r="J102" s="444" t="s">
        <v>363</v>
      </c>
      <c r="K102" s="444" t="s">
        <v>550</v>
      </c>
      <c r="L102" s="424">
        <v>1368543</v>
      </c>
      <c r="M102" s="46" t="s">
        <v>953</v>
      </c>
    </row>
    <row r="103" spans="1:13" ht="15" customHeight="1" x14ac:dyDescent="0.25">
      <c r="A103" s="322" t="s">
        <v>1805</v>
      </c>
      <c r="B103" s="46" t="s">
        <v>1818</v>
      </c>
      <c r="C103" s="444" t="s">
        <v>363</v>
      </c>
      <c r="D103" s="444" t="s">
        <v>550</v>
      </c>
      <c r="E103" s="424">
        <v>24042007.439999998</v>
      </c>
      <c r="F103" s="46" t="s">
        <v>953</v>
      </c>
      <c r="H103" s="322" t="s">
        <v>958</v>
      </c>
      <c r="I103" s="46" t="s">
        <v>1454</v>
      </c>
      <c r="J103" s="444" t="s">
        <v>363</v>
      </c>
      <c r="K103" s="444" t="s">
        <v>550</v>
      </c>
      <c r="L103" s="424">
        <v>1436658.2</v>
      </c>
      <c r="M103" s="46" t="s">
        <v>953</v>
      </c>
    </row>
    <row r="104" spans="1:13" ht="15" customHeight="1" x14ac:dyDescent="0.25">
      <c r="A104" s="322" t="s">
        <v>1805</v>
      </c>
      <c r="B104" s="46" t="s">
        <v>1819</v>
      </c>
      <c r="C104" s="444" t="s">
        <v>363</v>
      </c>
      <c r="D104" s="444" t="s">
        <v>550</v>
      </c>
      <c r="E104" s="424">
        <v>16946663.039999999</v>
      </c>
      <c r="F104" s="46" t="s">
        <v>953</v>
      </c>
      <c r="H104" s="322" t="s">
        <v>958</v>
      </c>
      <c r="I104" s="46" t="s">
        <v>1455</v>
      </c>
      <c r="J104" s="444" t="s">
        <v>363</v>
      </c>
      <c r="K104" s="444" t="s">
        <v>550</v>
      </c>
      <c r="L104" s="424">
        <v>909426</v>
      </c>
      <c r="M104" s="46" t="s">
        <v>953</v>
      </c>
    </row>
    <row r="105" spans="1:13" ht="15" customHeight="1" x14ac:dyDescent="0.25">
      <c r="A105" s="322" t="s">
        <v>1805</v>
      </c>
      <c r="B105" s="46" t="s">
        <v>1820</v>
      </c>
      <c r="C105" s="444" t="s">
        <v>363</v>
      </c>
      <c r="D105" s="444" t="s">
        <v>550</v>
      </c>
      <c r="E105" s="424">
        <v>37006507.68</v>
      </c>
      <c r="F105" s="46" t="s">
        <v>953</v>
      </c>
      <c r="H105" s="322" t="s">
        <v>958</v>
      </c>
      <c r="I105" s="46" t="s">
        <v>975</v>
      </c>
      <c r="J105" s="444" t="s">
        <v>363</v>
      </c>
      <c r="K105" s="444" t="s">
        <v>550</v>
      </c>
      <c r="L105" s="424">
        <v>1093586.6000000001</v>
      </c>
      <c r="M105" s="46" t="s">
        <v>953</v>
      </c>
    </row>
    <row r="106" spans="1:13" ht="15" customHeight="1" x14ac:dyDescent="0.25">
      <c r="A106" s="322" t="s">
        <v>1805</v>
      </c>
      <c r="B106" s="46" t="s">
        <v>1821</v>
      </c>
      <c r="C106" s="444" t="s">
        <v>363</v>
      </c>
      <c r="D106" s="444" t="s">
        <v>550</v>
      </c>
      <c r="E106" s="424">
        <v>8819248.6799999997</v>
      </c>
      <c r="F106" s="46" t="s">
        <v>953</v>
      </c>
      <c r="H106" s="322" t="s">
        <v>958</v>
      </c>
      <c r="I106" s="46" t="s">
        <v>1456</v>
      </c>
      <c r="J106" s="444" t="s">
        <v>363</v>
      </c>
      <c r="K106" s="444" t="s">
        <v>550</v>
      </c>
      <c r="L106" s="424">
        <v>5599759.3999999994</v>
      </c>
      <c r="M106" s="46" t="s">
        <v>953</v>
      </c>
    </row>
    <row r="107" spans="1:13" ht="15" customHeight="1" x14ac:dyDescent="0.25">
      <c r="A107" s="322" t="s">
        <v>1805</v>
      </c>
      <c r="B107" s="46" t="s">
        <v>1822</v>
      </c>
      <c r="C107" s="444" t="s">
        <v>363</v>
      </c>
      <c r="D107" s="444" t="s">
        <v>550</v>
      </c>
      <c r="E107" s="424">
        <v>36712743.959999993</v>
      </c>
      <c r="F107" s="46" t="s">
        <v>953</v>
      </c>
      <c r="H107" s="322" t="s">
        <v>958</v>
      </c>
      <c r="I107" s="46" t="s">
        <v>1457</v>
      </c>
      <c r="J107" s="444" t="s">
        <v>363</v>
      </c>
      <c r="K107" s="444" t="s">
        <v>550</v>
      </c>
      <c r="L107" s="424">
        <v>4936590.3999999994</v>
      </c>
      <c r="M107" s="46" t="s">
        <v>953</v>
      </c>
    </row>
    <row r="108" spans="1:13" ht="15" customHeight="1" x14ac:dyDescent="0.25">
      <c r="A108" s="322" t="s">
        <v>1805</v>
      </c>
      <c r="B108" s="46" t="s">
        <v>1823</v>
      </c>
      <c r="C108" s="444" t="s">
        <v>363</v>
      </c>
      <c r="D108" s="444" t="s">
        <v>550</v>
      </c>
      <c r="E108" s="424">
        <v>8753255.6400000006</v>
      </c>
      <c r="F108" s="46" t="s">
        <v>953</v>
      </c>
      <c r="H108" s="322" t="s">
        <v>958</v>
      </c>
      <c r="I108" s="46" t="s">
        <v>1458</v>
      </c>
      <c r="J108" s="444" t="s">
        <v>363</v>
      </c>
      <c r="K108" s="444" t="s">
        <v>550</v>
      </c>
      <c r="L108" s="424">
        <v>1359588.2</v>
      </c>
      <c r="M108" s="46" t="s">
        <v>953</v>
      </c>
    </row>
    <row r="109" spans="1:13" ht="15" customHeight="1" x14ac:dyDescent="0.25">
      <c r="A109" s="322" t="s">
        <v>1805</v>
      </c>
      <c r="B109" s="46" t="s">
        <v>1824</v>
      </c>
      <c r="C109" s="444" t="s">
        <v>363</v>
      </c>
      <c r="D109" s="444" t="s">
        <v>550</v>
      </c>
      <c r="E109" s="424">
        <v>36437845.799999997</v>
      </c>
      <c r="F109" s="46" t="s">
        <v>953</v>
      </c>
      <c r="H109" s="322" t="s">
        <v>958</v>
      </c>
      <c r="I109" s="46" t="s">
        <v>1459</v>
      </c>
      <c r="J109" s="444" t="s">
        <v>363</v>
      </c>
      <c r="K109" s="444" t="s">
        <v>550</v>
      </c>
      <c r="L109" s="424">
        <v>1427189.6</v>
      </c>
      <c r="M109" s="46" t="s">
        <v>953</v>
      </c>
    </row>
    <row r="110" spans="1:13" ht="15" customHeight="1" x14ac:dyDescent="0.25">
      <c r="A110" s="322" t="s">
        <v>1805</v>
      </c>
      <c r="B110" s="46" t="s">
        <v>1825</v>
      </c>
      <c r="C110" s="444" t="s">
        <v>363</v>
      </c>
      <c r="D110" s="444" t="s">
        <v>550</v>
      </c>
      <c r="E110" s="424">
        <v>8682673.6799999997</v>
      </c>
      <c r="F110" s="46" t="s">
        <v>953</v>
      </c>
      <c r="H110" s="322" t="s">
        <v>958</v>
      </c>
      <c r="I110" s="46" t="s">
        <v>1460</v>
      </c>
      <c r="J110" s="444" t="s">
        <v>363</v>
      </c>
      <c r="K110" s="444" t="s">
        <v>550</v>
      </c>
      <c r="L110" s="424">
        <v>1086393.3999999999</v>
      </c>
      <c r="M110" s="46" t="s">
        <v>953</v>
      </c>
    </row>
    <row r="111" spans="1:13" ht="15" customHeight="1" x14ac:dyDescent="0.25">
      <c r="A111" s="322" t="s">
        <v>1805</v>
      </c>
      <c r="B111" s="46" t="s">
        <v>1826</v>
      </c>
      <c r="C111" s="444" t="s">
        <v>363</v>
      </c>
      <c r="D111" s="444" t="s">
        <v>550</v>
      </c>
      <c r="E111" s="424">
        <v>36144009.239999995</v>
      </c>
      <c r="F111" s="46" t="s">
        <v>953</v>
      </c>
      <c r="H111" s="322" t="s">
        <v>958</v>
      </c>
      <c r="I111" s="46" t="s">
        <v>1461</v>
      </c>
      <c r="J111" s="444" t="s">
        <v>363</v>
      </c>
      <c r="K111" s="444" t="s">
        <v>550</v>
      </c>
      <c r="L111" s="424">
        <v>5558728.8000000007</v>
      </c>
      <c r="M111" s="46" t="s">
        <v>953</v>
      </c>
    </row>
    <row r="112" spans="1:13" ht="15" customHeight="1" x14ac:dyDescent="0.25">
      <c r="A112" s="322" t="s">
        <v>1805</v>
      </c>
      <c r="B112" s="46" t="s">
        <v>1827</v>
      </c>
      <c r="C112" s="444" t="s">
        <v>363</v>
      </c>
      <c r="D112" s="444" t="s">
        <v>550</v>
      </c>
      <c r="E112" s="424">
        <v>8614422.6000000015</v>
      </c>
      <c r="F112" s="46" t="s">
        <v>953</v>
      </c>
      <c r="H112" s="322" t="s">
        <v>958</v>
      </c>
      <c r="I112" s="46" t="s">
        <v>1462</v>
      </c>
      <c r="J112" s="444" t="s">
        <v>363</v>
      </c>
      <c r="K112" s="444" t="s">
        <v>550</v>
      </c>
      <c r="L112" s="424">
        <v>4900477.5999999996</v>
      </c>
      <c r="M112" s="46" t="s">
        <v>953</v>
      </c>
    </row>
    <row r="113" spans="1:13" ht="15" customHeight="1" x14ac:dyDescent="0.25">
      <c r="A113" s="322" t="s">
        <v>1805</v>
      </c>
      <c r="B113" s="46" t="s">
        <v>1828</v>
      </c>
      <c r="C113" s="444" t="s">
        <v>363</v>
      </c>
      <c r="D113" s="444" t="s">
        <v>550</v>
      </c>
      <c r="E113" s="424">
        <v>35859714.719999999</v>
      </c>
      <c r="F113" s="46" t="s">
        <v>953</v>
      </c>
      <c r="H113" s="322" t="s">
        <v>958</v>
      </c>
      <c r="I113" s="46" t="s">
        <v>1463</v>
      </c>
      <c r="J113" s="444" t="s">
        <v>363</v>
      </c>
      <c r="K113" s="444" t="s">
        <v>550</v>
      </c>
      <c r="L113" s="424">
        <v>1349605.8</v>
      </c>
      <c r="M113" s="46" t="s">
        <v>953</v>
      </c>
    </row>
    <row r="114" spans="1:13" ht="15" customHeight="1" x14ac:dyDescent="0.25">
      <c r="A114" s="322" t="s">
        <v>1805</v>
      </c>
      <c r="B114" s="46" t="s">
        <v>1829</v>
      </c>
      <c r="C114" s="444" t="s">
        <v>363</v>
      </c>
      <c r="D114" s="444" t="s">
        <v>550</v>
      </c>
      <c r="E114" s="424">
        <v>8543840.6400000006</v>
      </c>
      <c r="F114" s="46" t="s">
        <v>953</v>
      </c>
      <c r="H114" s="322" t="s">
        <v>958</v>
      </c>
      <c r="I114" s="46" t="s">
        <v>1464</v>
      </c>
      <c r="J114" s="444" t="s">
        <v>363</v>
      </c>
      <c r="K114" s="444" t="s">
        <v>550</v>
      </c>
      <c r="L114" s="424">
        <v>1416766.8</v>
      </c>
      <c r="M114" s="46" t="s">
        <v>953</v>
      </c>
    </row>
    <row r="115" spans="1:13" ht="15" customHeight="1" x14ac:dyDescent="0.25">
      <c r="A115" s="322" t="s">
        <v>1805</v>
      </c>
      <c r="B115" s="46" t="s">
        <v>1830</v>
      </c>
      <c r="C115" s="444" t="s">
        <v>363</v>
      </c>
      <c r="D115" s="444" t="s">
        <v>550</v>
      </c>
      <c r="E115" s="424">
        <v>35565878.159999996</v>
      </c>
      <c r="F115" s="46" t="s">
        <v>953</v>
      </c>
      <c r="H115" s="322" t="s">
        <v>958</v>
      </c>
      <c r="I115" s="46" t="s">
        <v>1465</v>
      </c>
      <c r="J115" s="444" t="s">
        <v>363</v>
      </c>
      <c r="K115" s="444" t="s">
        <v>550</v>
      </c>
      <c r="L115" s="424">
        <v>1078392.7999999998</v>
      </c>
      <c r="M115" s="46" t="s">
        <v>953</v>
      </c>
    </row>
    <row r="116" spans="1:13" ht="15" customHeight="1" x14ac:dyDescent="0.25">
      <c r="A116" s="322" t="s">
        <v>1805</v>
      </c>
      <c r="B116" s="46" t="s">
        <v>1831</v>
      </c>
      <c r="C116" s="444" t="s">
        <v>363</v>
      </c>
      <c r="D116" s="444" t="s">
        <v>550</v>
      </c>
      <c r="E116" s="424">
        <v>8475589.5599999987</v>
      </c>
      <c r="F116" s="46" t="s">
        <v>953</v>
      </c>
      <c r="H116" s="322" t="s">
        <v>958</v>
      </c>
      <c r="I116" s="46" t="s">
        <v>1466</v>
      </c>
      <c r="J116" s="444" t="s">
        <v>363</v>
      </c>
      <c r="K116" s="444" t="s">
        <v>550</v>
      </c>
      <c r="L116" s="424">
        <v>5519092.7999999998</v>
      </c>
      <c r="M116" s="46" t="s">
        <v>953</v>
      </c>
    </row>
    <row r="117" spans="1:13" ht="15" customHeight="1" x14ac:dyDescent="0.25">
      <c r="A117" s="322" t="s">
        <v>1805</v>
      </c>
      <c r="B117" s="46" t="s">
        <v>1832</v>
      </c>
      <c r="C117" s="444" t="s">
        <v>363</v>
      </c>
      <c r="D117" s="444" t="s">
        <v>550</v>
      </c>
      <c r="E117" s="424">
        <v>35281583.640000001</v>
      </c>
      <c r="F117" s="46" t="s">
        <v>953</v>
      </c>
      <c r="H117" s="322" t="s">
        <v>958</v>
      </c>
      <c r="I117" s="46" t="s">
        <v>1467</v>
      </c>
      <c r="J117" s="444" t="s">
        <v>363</v>
      </c>
      <c r="K117" s="444" t="s">
        <v>550</v>
      </c>
      <c r="L117" s="424">
        <v>4865465.8</v>
      </c>
      <c r="M117" s="46" t="s">
        <v>953</v>
      </c>
    </row>
    <row r="118" spans="1:13" ht="15" customHeight="1" x14ac:dyDescent="0.25">
      <c r="A118" s="322" t="s">
        <v>1805</v>
      </c>
      <c r="B118" s="46" t="s">
        <v>1833</v>
      </c>
      <c r="C118" s="444" t="s">
        <v>363</v>
      </c>
      <c r="D118" s="444" t="s">
        <v>550</v>
      </c>
      <c r="E118" s="424">
        <v>8405080.4400000013</v>
      </c>
      <c r="F118" s="46" t="s">
        <v>953</v>
      </c>
      <c r="H118" s="322" t="s">
        <v>958</v>
      </c>
      <c r="I118" s="46" t="s">
        <v>1468</v>
      </c>
      <c r="J118" s="444" t="s">
        <v>363</v>
      </c>
      <c r="K118" s="444" t="s">
        <v>550</v>
      </c>
      <c r="L118" s="424">
        <v>1406637.5999999999</v>
      </c>
      <c r="M118" s="46" t="s">
        <v>953</v>
      </c>
    </row>
    <row r="119" spans="1:13" ht="15" customHeight="1" x14ac:dyDescent="0.25">
      <c r="A119" s="322" t="s">
        <v>1805</v>
      </c>
      <c r="B119" s="46" t="s">
        <v>1834</v>
      </c>
      <c r="C119" s="444" t="s">
        <v>363</v>
      </c>
      <c r="D119" s="444" t="s">
        <v>550</v>
      </c>
      <c r="E119" s="424">
        <v>34987747.079999998</v>
      </c>
      <c r="F119" s="46" t="s">
        <v>953</v>
      </c>
      <c r="H119" s="322" t="s">
        <v>958</v>
      </c>
      <c r="I119" s="46" t="s">
        <v>1469</v>
      </c>
      <c r="J119" s="444" t="s">
        <v>363</v>
      </c>
      <c r="K119" s="444" t="s">
        <v>550</v>
      </c>
      <c r="L119" s="424">
        <v>1070685.8</v>
      </c>
      <c r="M119" s="46" t="s">
        <v>953</v>
      </c>
    </row>
    <row r="120" spans="1:13" ht="15" customHeight="1" x14ac:dyDescent="0.25">
      <c r="A120" s="322" t="s">
        <v>1805</v>
      </c>
      <c r="B120" s="46" t="s">
        <v>1835</v>
      </c>
      <c r="C120" s="444" t="s">
        <v>363</v>
      </c>
      <c r="D120" s="444" t="s">
        <v>550</v>
      </c>
      <c r="E120" s="424">
        <v>8334498.4800000004</v>
      </c>
      <c r="F120" s="46" t="s">
        <v>953</v>
      </c>
      <c r="H120" s="322" t="s">
        <v>958</v>
      </c>
      <c r="I120" s="46" t="s">
        <v>1470</v>
      </c>
      <c r="J120" s="444" t="s">
        <v>363</v>
      </c>
      <c r="K120" s="444" t="s">
        <v>550</v>
      </c>
      <c r="L120" s="424">
        <v>5478062.2000000002</v>
      </c>
      <c r="M120" s="46" t="s">
        <v>953</v>
      </c>
    </row>
    <row r="121" spans="1:13" ht="15" customHeight="1" x14ac:dyDescent="0.25">
      <c r="A121" s="322" t="s">
        <v>1805</v>
      </c>
      <c r="B121" s="46" t="s">
        <v>1836</v>
      </c>
      <c r="C121" s="444" t="s">
        <v>363</v>
      </c>
      <c r="D121" s="444" t="s">
        <v>550</v>
      </c>
      <c r="E121" s="424">
        <v>34693910.519999996</v>
      </c>
      <c r="F121" s="46" t="s">
        <v>953</v>
      </c>
      <c r="H121" s="322" t="s">
        <v>958</v>
      </c>
      <c r="I121" s="46" t="s">
        <v>1471</v>
      </c>
      <c r="J121" s="444" t="s">
        <v>363</v>
      </c>
      <c r="K121" s="444" t="s">
        <v>550</v>
      </c>
      <c r="L121" s="424">
        <v>4822600.2</v>
      </c>
      <c r="M121" s="46" t="s">
        <v>953</v>
      </c>
    </row>
    <row r="122" spans="1:13" ht="15" customHeight="1" x14ac:dyDescent="0.25">
      <c r="A122" s="322" t="s">
        <v>1805</v>
      </c>
      <c r="B122" s="46" t="s">
        <v>1837</v>
      </c>
      <c r="C122" s="444" t="s">
        <v>363</v>
      </c>
      <c r="D122" s="444" t="s">
        <v>550</v>
      </c>
      <c r="E122" s="424">
        <v>8266247.3999999994</v>
      </c>
      <c r="F122" s="46" t="s">
        <v>953</v>
      </c>
      <c r="H122" s="322" t="s">
        <v>958</v>
      </c>
      <c r="I122" s="46" t="s">
        <v>1472</v>
      </c>
      <c r="J122" s="444" t="s">
        <v>363</v>
      </c>
      <c r="K122" s="444" t="s">
        <v>550</v>
      </c>
      <c r="L122" s="424">
        <v>1396141.4000000001</v>
      </c>
      <c r="M122" s="46" t="s">
        <v>953</v>
      </c>
    </row>
    <row r="123" spans="1:13" ht="15" customHeight="1" x14ac:dyDescent="0.25">
      <c r="A123" s="322" t="s">
        <v>1805</v>
      </c>
      <c r="B123" s="46" t="s">
        <v>1838</v>
      </c>
      <c r="C123" s="444" t="s">
        <v>363</v>
      </c>
      <c r="D123" s="444" t="s">
        <v>550</v>
      </c>
      <c r="E123" s="424">
        <v>34409616</v>
      </c>
      <c r="F123" s="46" t="s">
        <v>953</v>
      </c>
      <c r="H123" s="322" t="s">
        <v>958</v>
      </c>
      <c r="I123" s="46" t="s">
        <v>979</v>
      </c>
      <c r="J123" s="444" t="s">
        <v>363</v>
      </c>
      <c r="K123" s="444" t="s">
        <v>550</v>
      </c>
      <c r="L123" s="424">
        <v>1062685.2</v>
      </c>
      <c r="M123" s="46" t="s">
        <v>953</v>
      </c>
    </row>
    <row r="124" spans="1:13" ht="15" customHeight="1" x14ac:dyDescent="0.25">
      <c r="A124" s="322" t="s">
        <v>1805</v>
      </c>
      <c r="B124" s="46" t="s">
        <v>1839</v>
      </c>
      <c r="C124" s="444" t="s">
        <v>363</v>
      </c>
      <c r="D124" s="444" t="s">
        <v>550</v>
      </c>
      <c r="E124" s="424">
        <v>8195738.2800000003</v>
      </c>
      <c r="F124" s="46" t="s">
        <v>953</v>
      </c>
      <c r="H124" s="322" t="s">
        <v>958</v>
      </c>
      <c r="I124" s="46" t="s">
        <v>1473</v>
      </c>
      <c r="J124" s="444" t="s">
        <v>363</v>
      </c>
      <c r="K124" s="444" t="s">
        <v>550</v>
      </c>
      <c r="L124" s="424">
        <v>5438426.1999999993</v>
      </c>
      <c r="M124" s="46" t="s">
        <v>953</v>
      </c>
    </row>
    <row r="125" spans="1:13" ht="15" customHeight="1" x14ac:dyDescent="0.25">
      <c r="A125" s="322" t="s">
        <v>1805</v>
      </c>
      <c r="B125" s="46" t="s">
        <v>1840</v>
      </c>
      <c r="C125" s="444" t="s">
        <v>363</v>
      </c>
      <c r="D125" s="444" t="s">
        <v>550</v>
      </c>
      <c r="E125" s="424">
        <v>34115779.439999998</v>
      </c>
      <c r="F125" s="46" t="s">
        <v>953</v>
      </c>
      <c r="H125" s="322" t="s">
        <v>958</v>
      </c>
      <c r="I125" s="46" t="s">
        <v>1474</v>
      </c>
      <c r="J125" s="444" t="s">
        <v>363</v>
      </c>
      <c r="K125" s="444" t="s">
        <v>550</v>
      </c>
      <c r="L125" s="424">
        <v>4787661.8</v>
      </c>
      <c r="M125" s="46" t="s">
        <v>953</v>
      </c>
    </row>
    <row r="126" spans="1:13" ht="15" customHeight="1" x14ac:dyDescent="0.25">
      <c r="A126" s="322" t="s">
        <v>1805</v>
      </c>
      <c r="B126" s="46" t="s">
        <v>1841</v>
      </c>
      <c r="C126" s="444" t="s">
        <v>363</v>
      </c>
      <c r="D126" s="444" t="s">
        <v>550</v>
      </c>
      <c r="E126" s="424">
        <v>8127414.3599999994</v>
      </c>
      <c r="F126" s="46" t="s">
        <v>953</v>
      </c>
      <c r="H126" s="322" t="s">
        <v>958</v>
      </c>
      <c r="I126" s="46" t="s">
        <v>1475</v>
      </c>
      <c r="J126" s="444" t="s">
        <v>363</v>
      </c>
      <c r="K126" s="444" t="s">
        <v>550</v>
      </c>
      <c r="L126" s="424">
        <v>1386012.2000000002</v>
      </c>
      <c r="M126" s="46" t="s">
        <v>953</v>
      </c>
    </row>
    <row r="127" spans="1:13" ht="15" customHeight="1" x14ac:dyDescent="0.25">
      <c r="A127" s="322" t="s">
        <v>1805</v>
      </c>
      <c r="B127" s="46" t="s">
        <v>1842</v>
      </c>
      <c r="C127" s="444" t="s">
        <v>363</v>
      </c>
      <c r="D127" s="444" t="s">
        <v>550</v>
      </c>
      <c r="E127" s="424">
        <v>33831484.920000002</v>
      </c>
      <c r="F127" s="46" t="s">
        <v>953</v>
      </c>
      <c r="H127" s="322" t="s">
        <v>958</v>
      </c>
      <c r="I127" s="46" t="s">
        <v>1476</v>
      </c>
      <c r="J127" s="444" t="s">
        <v>363</v>
      </c>
      <c r="K127" s="444" t="s">
        <v>550</v>
      </c>
      <c r="L127" s="424">
        <v>1054978.2</v>
      </c>
      <c r="M127" s="46" t="s">
        <v>953</v>
      </c>
    </row>
    <row r="128" spans="1:13" ht="15" customHeight="1" x14ac:dyDescent="0.25">
      <c r="A128" s="322" t="s">
        <v>1805</v>
      </c>
      <c r="B128" s="46" t="s">
        <v>1843</v>
      </c>
      <c r="C128" s="444" t="s">
        <v>363</v>
      </c>
      <c r="D128" s="444" t="s">
        <v>550</v>
      </c>
      <c r="E128" s="424">
        <v>2648753.7599999998</v>
      </c>
      <c r="F128" s="46" t="s">
        <v>1844</v>
      </c>
      <c r="H128" s="322" t="s">
        <v>958</v>
      </c>
      <c r="I128" s="46" t="s">
        <v>1477</v>
      </c>
      <c r="J128" s="444" t="s">
        <v>363</v>
      </c>
      <c r="K128" s="444" t="s">
        <v>550</v>
      </c>
      <c r="L128" s="424">
        <v>5397395.6000000006</v>
      </c>
      <c r="M128" s="46" t="s">
        <v>953</v>
      </c>
    </row>
    <row r="129" spans="1:13" ht="15" customHeight="1" x14ac:dyDescent="0.25">
      <c r="A129" s="322" t="s">
        <v>1805</v>
      </c>
      <c r="B129" s="46" t="s">
        <v>1802</v>
      </c>
      <c r="C129" s="444" t="s">
        <v>363</v>
      </c>
      <c r="D129" s="444" t="s">
        <v>550</v>
      </c>
      <c r="E129" s="424">
        <v>2648753.7599999998</v>
      </c>
      <c r="F129" s="46" t="s">
        <v>1844</v>
      </c>
      <c r="H129" s="322" t="s">
        <v>958</v>
      </c>
      <c r="I129" s="46" t="s">
        <v>1478</v>
      </c>
      <c r="J129" s="444" t="s">
        <v>363</v>
      </c>
      <c r="K129" s="444" t="s">
        <v>550</v>
      </c>
      <c r="L129" s="424">
        <v>4751622.4000000004</v>
      </c>
      <c r="M129" s="46" t="s">
        <v>953</v>
      </c>
    </row>
    <row r="130" spans="1:13" ht="15" customHeight="1" x14ac:dyDescent="0.25">
      <c r="A130" s="322" t="s">
        <v>1805</v>
      </c>
      <c r="B130" s="46" t="s">
        <v>1845</v>
      </c>
      <c r="C130" s="444" t="s">
        <v>363</v>
      </c>
      <c r="D130" s="444" t="s">
        <v>550</v>
      </c>
      <c r="E130" s="424">
        <v>2648753.7599999998</v>
      </c>
      <c r="F130" s="46" t="s">
        <v>1844</v>
      </c>
      <c r="H130" s="322" t="s">
        <v>958</v>
      </c>
      <c r="I130" s="46" t="s">
        <v>1479</v>
      </c>
      <c r="J130" s="444" t="s">
        <v>363</v>
      </c>
      <c r="K130" s="444" t="s">
        <v>550</v>
      </c>
      <c r="L130" s="424">
        <v>1375516</v>
      </c>
      <c r="M130" s="46" t="s">
        <v>953</v>
      </c>
    </row>
    <row r="131" spans="1:13" ht="15" customHeight="1" x14ac:dyDescent="0.25">
      <c r="A131" s="322" t="s">
        <v>1805</v>
      </c>
      <c r="B131" s="46" t="s">
        <v>1846</v>
      </c>
      <c r="C131" s="444" t="s">
        <v>363</v>
      </c>
      <c r="D131" s="444" t="s">
        <v>550</v>
      </c>
      <c r="E131" s="424">
        <v>2648753.7599999998</v>
      </c>
      <c r="F131" s="46" t="s">
        <v>1844</v>
      </c>
      <c r="H131" s="322" t="s">
        <v>958</v>
      </c>
      <c r="I131" s="46" t="s">
        <v>1480</v>
      </c>
      <c r="J131" s="444" t="s">
        <v>363</v>
      </c>
      <c r="K131" s="444" t="s">
        <v>550</v>
      </c>
      <c r="L131" s="424">
        <v>1046977.5999999999</v>
      </c>
      <c r="M131" s="46" t="s">
        <v>953</v>
      </c>
    </row>
    <row r="132" spans="1:13" ht="15" customHeight="1" x14ac:dyDescent="0.25">
      <c r="A132" s="322" t="s">
        <v>1805</v>
      </c>
      <c r="B132" s="46" t="s">
        <v>1847</v>
      </c>
      <c r="C132" s="444" t="s">
        <v>363</v>
      </c>
      <c r="D132" s="444" t="s">
        <v>550</v>
      </c>
      <c r="E132" s="424">
        <v>2648753.7599999998</v>
      </c>
      <c r="F132" s="46" t="s">
        <v>1844</v>
      </c>
      <c r="H132" s="322" t="s">
        <v>958</v>
      </c>
      <c r="I132" s="46" t="s">
        <v>1481</v>
      </c>
      <c r="J132" s="444" t="s">
        <v>363</v>
      </c>
      <c r="K132" s="444" t="s">
        <v>550</v>
      </c>
      <c r="L132" s="424">
        <v>5356438.4000000004</v>
      </c>
      <c r="M132" s="46" t="s">
        <v>953</v>
      </c>
    </row>
    <row r="133" spans="1:13" ht="15" customHeight="1" x14ac:dyDescent="0.25">
      <c r="A133" s="322" t="s">
        <v>1805</v>
      </c>
      <c r="B133" s="46" t="s">
        <v>1848</v>
      </c>
      <c r="C133" s="444" t="s">
        <v>363</v>
      </c>
      <c r="D133" s="444" t="s">
        <v>550</v>
      </c>
      <c r="E133" s="424">
        <v>2648753.7599999998</v>
      </c>
      <c r="F133" s="46" t="s">
        <v>1844</v>
      </c>
      <c r="H133" s="322" t="s">
        <v>958</v>
      </c>
      <c r="I133" s="46" t="s">
        <v>1482</v>
      </c>
      <c r="J133" s="444" t="s">
        <v>363</v>
      </c>
      <c r="K133" s="444" t="s">
        <v>550</v>
      </c>
      <c r="L133" s="424">
        <v>4715509.6000000006</v>
      </c>
      <c r="M133" s="46" t="s">
        <v>953</v>
      </c>
    </row>
    <row r="134" spans="1:13" ht="15" customHeight="1" x14ac:dyDescent="0.25">
      <c r="A134" s="322" t="s">
        <v>1805</v>
      </c>
      <c r="B134" s="46" t="s">
        <v>1849</v>
      </c>
      <c r="C134" s="444" t="s">
        <v>363</v>
      </c>
      <c r="D134" s="444" t="s">
        <v>550</v>
      </c>
      <c r="E134" s="424">
        <v>2648753.7599999998</v>
      </c>
      <c r="F134" s="46" t="s">
        <v>1844</v>
      </c>
      <c r="H134" s="322" t="s">
        <v>958</v>
      </c>
      <c r="I134" s="46" t="s">
        <v>1483</v>
      </c>
      <c r="J134" s="444" t="s">
        <v>363</v>
      </c>
      <c r="K134" s="444" t="s">
        <v>550</v>
      </c>
      <c r="L134" s="424">
        <v>1365019.8</v>
      </c>
      <c r="M134" s="46" t="s">
        <v>953</v>
      </c>
    </row>
    <row r="135" spans="1:13" ht="15" customHeight="1" x14ac:dyDescent="0.25">
      <c r="A135" s="322" t="s">
        <v>1805</v>
      </c>
      <c r="B135" s="46" t="s">
        <v>1850</v>
      </c>
      <c r="C135" s="444" t="s">
        <v>363</v>
      </c>
      <c r="D135" s="444" t="s">
        <v>550</v>
      </c>
      <c r="E135" s="424">
        <v>2648753.7599999998</v>
      </c>
      <c r="F135" s="46" t="s">
        <v>1844</v>
      </c>
      <c r="H135" s="322" t="s">
        <v>958</v>
      </c>
      <c r="I135" s="46" t="s">
        <v>1484</v>
      </c>
      <c r="J135" s="444" t="s">
        <v>363</v>
      </c>
      <c r="K135" s="444" t="s">
        <v>550</v>
      </c>
      <c r="L135" s="424">
        <v>1038977.0000000001</v>
      </c>
      <c r="M135" s="46" t="s">
        <v>953</v>
      </c>
    </row>
    <row r="136" spans="1:13" ht="15" customHeight="1" x14ac:dyDescent="0.25">
      <c r="A136" s="322" t="s">
        <v>1805</v>
      </c>
      <c r="B136" s="46" t="s">
        <v>1851</v>
      </c>
      <c r="C136" s="444" t="s">
        <v>363</v>
      </c>
      <c r="D136" s="444" t="s">
        <v>550</v>
      </c>
      <c r="E136" s="424">
        <v>2648753.7599999998</v>
      </c>
      <c r="F136" s="46" t="s">
        <v>1844</v>
      </c>
      <c r="H136" s="322" t="s">
        <v>958</v>
      </c>
      <c r="I136" s="46" t="s">
        <v>1485</v>
      </c>
      <c r="J136" s="444" t="s">
        <v>363</v>
      </c>
      <c r="K136" s="444" t="s">
        <v>550</v>
      </c>
      <c r="L136" s="424">
        <v>5316729</v>
      </c>
      <c r="M136" s="46" t="s">
        <v>953</v>
      </c>
    </row>
    <row r="137" spans="1:13" ht="15" customHeight="1" x14ac:dyDescent="0.25">
      <c r="A137" s="322" t="s">
        <v>1805</v>
      </c>
      <c r="B137" s="46" t="s">
        <v>1852</v>
      </c>
      <c r="C137" s="444" t="s">
        <v>363</v>
      </c>
      <c r="D137" s="444" t="s">
        <v>550</v>
      </c>
      <c r="E137" s="424">
        <v>2648753.7599999998</v>
      </c>
      <c r="F137" s="46" t="s">
        <v>1844</v>
      </c>
      <c r="H137" s="322" t="s">
        <v>958</v>
      </c>
      <c r="I137" s="46" t="s">
        <v>1486</v>
      </c>
      <c r="J137" s="444" t="s">
        <v>363</v>
      </c>
      <c r="K137" s="444" t="s">
        <v>550</v>
      </c>
      <c r="L137" s="424">
        <v>4680571.1999999993</v>
      </c>
      <c r="M137" s="46" t="s">
        <v>953</v>
      </c>
    </row>
    <row r="138" spans="1:13" ht="15" customHeight="1" x14ac:dyDescent="0.25">
      <c r="A138" s="322" t="s">
        <v>1805</v>
      </c>
      <c r="B138" s="46" t="s">
        <v>1853</v>
      </c>
      <c r="C138" s="444" t="s">
        <v>363</v>
      </c>
      <c r="D138" s="444" t="s">
        <v>550</v>
      </c>
      <c r="E138" s="424">
        <v>58272000</v>
      </c>
      <c r="F138" s="46" t="s">
        <v>1844</v>
      </c>
      <c r="H138" s="322" t="s">
        <v>958</v>
      </c>
      <c r="I138" s="46" t="s">
        <v>1487</v>
      </c>
      <c r="J138" s="444" t="s">
        <v>363</v>
      </c>
      <c r="K138" s="444" t="s">
        <v>550</v>
      </c>
      <c r="L138" s="424">
        <v>1354890.6</v>
      </c>
      <c r="M138" s="46" t="s">
        <v>953</v>
      </c>
    </row>
    <row r="139" spans="1:13" ht="15" customHeight="1" x14ac:dyDescent="0.25">
      <c r="A139" s="322" t="s">
        <v>1805</v>
      </c>
      <c r="B139" s="46" t="s">
        <v>1854</v>
      </c>
      <c r="C139" s="444" t="s">
        <v>363</v>
      </c>
      <c r="D139" s="444" t="s">
        <v>550</v>
      </c>
      <c r="E139" s="424">
        <v>58272000</v>
      </c>
      <c r="F139" s="46" t="s">
        <v>1844</v>
      </c>
      <c r="H139" s="322" t="s">
        <v>958</v>
      </c>
      <c r="I139" s="46" t="s">
        <v>1488</v>
      </c>
      <c r="J139" s="444" t="s">
        <v>363</v>
      </c>
      <c r="K139" s="444" t="s">
        <v>550</v>
      </c>
      <c r="L139" s="424">
        <v>1031270</v>
      </c>
      <c r="M139" s="46" t="s">
        <v>953</v>
      </c>
    </row>
    <row r="140" spans="1:13" ht="15" customHeight="1" x14ac:dyDescent="0.25">
      <c r="A140" s="322" t="s">
        <v>1805</v>
      </c>
      <c r="B140" s="46" t="s">
        <v>1855</v>
      </c>
      <c r="C140" s="444" t="s">
        <v>363</v>
      </c>
      <c r="D140" s="444" t="s">
        <v>550</v>
      </c>
      <c r="E140" s="424">
        <v>58272000</v>
      </c>
      <c r="F140" s="46" t="s">
        <v>1844</v>
      </c>
      <c r="H140" s="322" t="s">
        <v>958</v>
      </c>
      <c r="I140" s="46" t="s">
        <v>1489</v>
      </c>
      <c r="J140" s="444" t="s">
        <v>363</v>
      </c>
      <c r="K140" s="444" t="s">
        <v>550</v>
      </c>
      <c r="L140" s="424">
        <v>5275771.8</v>
      </c>
      <c r="M140" s="46" t="s">
        <v>953</v>
      </c>
    </row>
    <row r="141" spans="1:13" ht="15" customHeight="1" x14ac:dyDescent="0.25">
      <c r="A141" s="322" t="s">
        <v>958</v>
      </c>
      <c r="B141" s="46" t="s">
        <v>1446</v>
      </c>
      <c r="C141" s="444" t="s">
        <v>363</v>
      </c>
      <c r="D141" s="444" t="s">
        <v>550</v>
      </c>
      <c r="E141" s="424">
        <v>51970465.920000002</v>
      </c>
      <c r="F141" s="46" t="s">
        <v>953</v>
      </c>
      <c r="H141" s="322" t="s">
        <v>958</v>
      </c>
      <c r="I141" s="46" t="s">
        <v>1490</v>
      </c>
      <c r="J141" s="444" t="s">
        <v>363</v>
      </c>
      <c r="K141" s="444" t="s">
        <v>550</v>
      </c>
      <c r="L141" s="424">
        <v>4644458.4000000004</v>
      </c>
      <c r="M141" s="46" t="s">
        <v>953</v>
      </c>
    </row>
    <row r="142" spans="1:13" ht="15" customHeight="1" x14ac:dyDescent="0.25">
      <c r="A142" s="322" t="s">
        <v>958</v>
      </c>
      <c r="B142" s="46" t="s">
        <v>1778</v>
      </c>
      <c r="C142" s="444" t="s">
        <v>363</v>
      </c>
      <c r="D142" s="444" t="s">
        <v>550</v>
      </c>
      <c r="E142" s="424">
        <v>27173836.079999998</v>
      </c>
      <c r="F142" s="46" t="s">
        <v>953</v>
      </c>
      <c r="H142" s="322" t="s">
        <v>958</v>
      </c>
      <c r="I142" s="46" t="s">
        <v>1491</v>
      </c>
      <c r="J142" s="444" t="s">
        <v>363</v>
      </c>
      <c r="K142" s="444" t="s">
        <v>550</v>
      </c>
      <c r="L142" s="424">
        <v>1023269.4</v>
      </c>
      <c r="M142" s="46" t="s">
        <v>953</v>
      </c>
    </row>
    <row r="143" spans="1:13" ht="15" customHeight="1" x14ac:dyDescent="0.25">
      <c r="A143" s="322" t="s">
        <v>958</v>
      </c>
      <c r="B143" s="46" t="s">
        <v>1856</v>
      </c>
      <c r="C143" s="444" t="s">
        <v>363</v>
      </c>
      <c r="D143" s="444" t="s">
        <v>550</v>
      </c>
      <c r="E143" s="424">
        <v>15468011.039999999</v>
      </c>
      <c r="F143" s="46" t="s">
        <v>953</v>
      </c>
      <c r="H143" s="322" t="s">
        <v>958</v>
      </c>
      <c r="I143" s="46" t="s">
        <v>1492</v>
      </c>
      <c r="J143" s="444" t="s">
        <v>363</v>
      </c>
      <c r="K143" s="444" t="s">
        <v>550</v>
      </c>
      <c r="L143" s="424">
        <v>5236062.4000000004</v>
      </c>
      <c r="M143" s="46" t="s">
        <v>953</v>
      </c>
    </row>
    <row r="144" spans="1:13" ht="15" customHeight="1" x14ac:dyDescent="0.25">
      <c r="A144" s="322" t="s">
        <v>958</v>
      </c>
      <c r="B144" s="46" t="s">
        <v>1857</v>
      </c>
      <c r="C144" s="444" t="s">
        <v>363</v>
      </c>
      <c r="D144" s="444" t="s">
        <v>550</v>
      </c>
      <c r="E144" s="424">
        <v>15348262.08</v>
      </c>
      <c r="F144" s="46" t="s">
        <v>953</v>
      </c>
      <c r="H144" s="322" t="s">
        <v>958</v>
      </c>
      <c r="I144" s="46" t="s">
        <v>1493</v>
      </c>
      <c r="J144" s="444" t="s">
        <v>363</v>
      </c>
      <c r="K144" s="444" t="s">
        <v>550</v>
      </c>
      <c r="L144" s="424">
        <v>4609520</v>
      </c>
      <c r="M144" s="46" t="s">
        <v>953</v>
      </c>
    </row>
    <row r="145" spans="1:13" ht="15" customHeight="1" x14ac:dyDescent="0.25">
      <c r="A145" s="322" t="s">
        <v>958</v>
      </c>
      <c r="B145" s="46" t="s">
        <v>1858</v>
      </c>
      <c r="C145" s="444" t="s">
        <v>363</v>
      </c>
      <c r="D145" s="444" t="s">
        <v>550</v>
      </c>
      <c r="E145" s="424">
        <v>254201038.20000002</v>
      </c>
      <c r="F145" s="46" t="s">
        <v>953</v>
      </c>
      <c r="H145" s="322" t="s">
        <v>958</v>
      </c>
      <c r="I145" s="46" t="s">
        <v>1494</v>
      </c>
      <c r="J145" s="444" t="s">
        <v>363</v>
      </c>
      <c r="K145" s="444" t="s">
        <v>550</v>
      </c>
      <c r="L145" s="424">
        <v>2729379</v>
      </c>
      <c r="M145" s="46" t="s">
        <v>953</v>
      </c>
    </row>
    <row r="146" spans="1:13" ht="15" customHeight="1" x14ac:dyDescent="0.25">
      <c r="A146" s="322" t="s">
        <v>958</v>
      </c>
      <c r="B146" s="46" t="s">
        <v>1810</v>
      </c>
      <c r="C146" s="444" t="s">
        <v>363</v>
      </c>
      <c r="D146" s="444" t="s">
        <v>550</v>
      </c>
      <c r="E146" s="424">
        <v>15104830.799999999</v>
      </c>
      <c r="F146" s="46" t="s">
        <v>953</v>
      </c>
      <c r="H146" s="322" t="s">
        <v>958</v>
      </c>
      <c r="I146" s="46" t="s">
        <v>1495</v>
      </c>
      <c r="J146" s="444" t="s">
        <v>363</v>
      </c>
      <c r="K146" s="444" t="s">
        <v>550</v>
      </c>
      <c r="L146" s="424">
        <v>30910648.400000002</v>
      </c>
      <c r="M146" s="46" t="s">
        <v>953</v>
      </c>
    </row>
    <row r="147" spans="1:13" ht="15" customHeight="1" x14ac:dyDescent="0.25">
      <c r="A147" s="322" t="s">
        <v>958</v>
      </c>
      <c r="B147" s="46" t="s">
        <v>1812</v>
      </c>
      <c r="C147" s="444" t="s">
        <v>363</v>
      </c>
      <c r="D147" s="444" t="s">
        <v>550</v>
      </c>
      <c r="E147" s="424">
        <v>164835900.24000001</v>
      </c>
      <c r="F147" s="46" t="s">
        <v>953</v>
      </c>
      <c r="H147" s="322" t="s">
        <v>958</v>
      </c>
      <c r="I147" s="46" t="s">
        <v>1431</v>
      </c>
      <c r="J147" s="444" t="s">
        <v>363</v>
      </c>
      <c r="K147" s="444" t="s">
        <v>550</v>
      </c>
      <c r="L147" s="424">
        <v>2729012</v>
      </c>
      <c r="M147" s="46" t="s">
        <v>953</v>
      </c>
    </row>
    <row r="148" spans="1:13" ht="15" customHeight="1" x14ac:dyDescent="0.25">
      <c r="A148" s="322" t="s">
        <v>958</v>
      </c>
      <c r="B148" s="46" t="s">
        <v>1859</v>
      </c>
      <c r="C148" s="444" t="s">
        <v>363</v>
      </c>
      <c r="D148" s="444" t="s">
        <v>550</v>
      </c>
      <c r="E148" s="424">
        <v>49535861.759999998</v>
      </c>
      <c r="F148" s="46" t="s">
        <v>953</v>
      </c>
      <c r="H148" s="322" t="s">
        <v>958</v>
      </c>
      <c r="I148" s="46" t="s">
        <v>1449</v>
      </c>
      <c r="J148" s="444" t="s">
        <v>363</v>
      </c>
      <c r="K148" s="444" t="s">
        <v>550</v>
      </c>
      <c r="L148" s="424">
        <v>1329641</v>
      </c>
      <c r="M148" s="46" t="s">
        <v>953</v>
      </c>
    </row>
    <row r="149" spans="1:13" ht="15" customHeight="1" x14ac:dyDescent="0.25">
      <c r="A149" s="322" t="s">
        <v>958</v>
      </c>
      <c r="B149" s="46" t="s">
        <v>1781</v>
      </c>
      <c r="C149" s="444" t="s">
        <v>363</v>
      </c>
      <c r="D149" s="444" t="s">
        <v>550</v>
      </c>
      <c r="E149" s="424">
        <v>25902632.399999999</v>
      </c>
      <c r="F149" s="46" t="s">
        <v>953</v>
      </c>
      <c r="H149" s="322" t="s">
        <v>958</v>
      </c>
      <c r="I149" s="46" t="s">
        <v>1428</v>
      </c>
      <c r="J149" s="444" t="s">
        <v>363</v>
      </c>
      <c r="K149" s="444" t="s">
        <v>550</v>
      </c>
      <c r="L149" s="424">
        <v>39834106.600000001</v>
      </c>
      <c r="M149" s="46" t="s">
        <v>953</v>
      </c>
    </row>
    <row r="150" spans="1:13" ht="15" customHeight="1" x14ac:dyDescent="0.25">
      <c r="A150" s="322" t="s">
        <v>958</v>
      </c>
      <c r="B150" s="46" t="s">
        <v>1860</v>
      </c>
      <c r="C150" s="444" t="s">
        <v>363</v>
      </c>
      <c r="D150" s="444" t="s">
        <v>550</v>
      </c>
      <c r="E150" s="424">
        <v>14741650.559999999</v>
      </c>
      <c r="F150" s="46" t="s">
        <v>953</v>
      </c>
      <c r="H150" s="322" t="s">
        <v>958</v>
      </c>
      <c r="I150" s="46" t="s">
        <v>962</v>
      </c>
      <c r="J150" s="444" t="s">
        <v>363</v>
      </c>
      <c r="K150" s="444" t="s">
        <v>550</v>
      </c>
      <c r="L150" s="424">
        <v>2705010.1999999997</v>
      </c>
      <c r="M150" s="46" t="s">
        <v>953</v>
      </c>
    </row>
    <row r="151" spans="1:13" ht="15" customHeight="1" x14ac:dyDescent="0.25">
      <c r="A151" s="322" t="s">
        <v>958</v>
      </c>
      <c r="B151" s="46" t="s">
        <v>1810</v>
      </c>
      <c r="C151" s="444" t="s">
        <v>363</v>
      </c>
      <c r="D151" s="444" t="s">
        <v>550</v>
      </c>
      <c r="E151" s="424">
        <v>116540066.64</v>
      </c>
      <c r="F151" s="46" t="s">
        <v>953</v>
      </c>
      <c r="H151" s="322" t="s">
        <v>958</v>
      </c>
      <c r="I151" s="46" t="s">
        <v>1454</v>
      </c>
      <c r="J151" s="444" t="s">
        <v>363</v>
      </c>
      <c r="K151" s="444" t="s">
        <v>550</v>
      </c>
      <c r="L151" s="424">
        <v>1317970.3999999999</v>
      </c>
      <c r="M151" s="46" t="s">
        <v>953</v>
      </c>
    </row>
    <row r="152" spans="1:13" ht="15" customHeight="1" x14ac:dyDescent="0.25">
      <c r="A152" s="322" t="s">
        <v>958</v>
      </c>
      <c r="B152" s="46" t="s">
        <v>1547</v>
      </c>
      <c r="C152" s="444" t="s">
        <v>363</v>
      </c>
      <c r="D152" s="444" t="s">
        <v>550</v>
      </c>
      <c r="E152" s="424">
        <v>110903853.12</v>
      </c>
      <c r="F152" s="46" t="s">
        <v>953</v>
      </c>
      <c r="H152" s="322" t="s">
        <v>958</v>
      </c>
      <c r="I152" s="46" t="s">
        <v>983</v>
      </c>
      <c r="J152" s="444" t="s">
        <v>363</v>
      </c>
      <c r="K152" s="444" t="s">
        <v>550</v>
      </c>
      <c r="L152" s="424">
        <v>39483401.399999999</v>
      </c>
      <c r="M152" s="46" t="s">
        <v>953</v>
      </c>
    </row>
    <row r="153" spans="1:13" ht="15" customHeight="1" x14ac:dyDescent="0.25">
      <c r="A153" s="322" t="s">
        <v>958</v>
      </c>
      <c r="B153" s="46" t="s">
        <v>1494</v>
      </c>
      <c r="C153" s="444" t="s">
        <v>363</v>
      </c>
      <c r="D153" s="444" t="s">
        <v>550</v>
      </c>
      <c r="E153" s="424">
        <v>2708555.4000000004</v>
      </c>
      <c r="F153" s="46" t="s">
        <v>953</v>
      </c>
      <c r="H153" s="322" t="s">
        <v>958</v>
      </c>
      <c r="I153" s="46" t="s">
        <v>1458</v>
      </c>
      <c r="J153" s="444" t="s">
        <v>363</v>
      </c>
      <c r="K153" s="444" t="s">
        <v>550</v>
      </c>
      <c r="L153" s="424">
        <v>2683430.5999999996</v>
      </c>
      <c r="M153" s="46" t="s">
        <v>953</v>
      </c>
    </row>
    <row r="154" spans="1:13" ht="15" customHeight="1" x14ac:dyDescent="0.25">
      <c r="A154" s="322" t="s">
        <v>958</v>
      </c>
      <c r="B154" s="46" t="s">
        <v>1495</v>
      </c>
      <c r="C154" s="444" t="s">
        <v>363</v>
      </c>
      <c r="D154" s="444" t="s">
        <v>550</v>
      </c>
      <c r="E154" s="424">
        <v>30674817.84</v>
      </c>
      <c r="F154" s="46" t="s">
        <v>953</v>
      </c>
      <c r="H154" s="322" t="s">
        <v>958</v>
      </c>
      <c r="I154" s="46" t="s">
        <v>1459</v>
      </c>
      <c r="J154" s="444" t="s">
        <v>363</v>
      </c>
      <c r="K154" s="444" t="s">
        <v>550</v>
      </c>
      <c r="L154" s="424">
        <v>1307474.2</v>
      </c>
      <c r="M154" s="46" t="s">
        <v>953</v>
      </c>
    </row>
    <row r="155" spans="1:13" ht="15" customHeight="1" x14ac:dyDescent="0.25">
      <c r="A155" s="322" t="s">
        <v>958</v>
      </c>
      <c r="B155" s="46" t="s">
        <v>1819</v>
      </c>
      <c r="C155" s="444" t="s">
        <v>363</v>
      </c>
      <c r="D155" s="444" t="s">
        <v>550</v>
      </c>
      <c r="E155" s="424">
        <v>5155469.5199999996</v>
      </c>
      <c r="F155" s="46" t="s">
        <v>953</v>
      </c>
      <c r="H155" s="322" t="s">
        <v>958</v>
      </c>
      <c r="I155" s="46" t="s">
        <v>1496</v>
      </c>
      <c r="J155" s="444" t="s">
        <v>363</v>
      </c>
      <c r="K155" s="444" t="s">
        <v>550</v>
      </c>
      <c r="L155" s="424">
        <v>39166607</v>
      </c>
      <c r="M155" s="46" t="s">
        <v>953</v>
      </c>
    </row>
    <row r="156" spans="1:13" ht="15" customHeight="1" x14ac:dyDescent="0.25">
      <c r="A156" s="322" t="s">
        <v>958</v>
      </c>
      <c r="B156" s="46" t="s">
        <v>1820</v>
      </c>
      <c r="C156" s="444" t="s">
        <v>363</v>
      </c>
      <c r="D156" s="444" t="s">
        <v>550</v>
      </c>
      <c r="E156" s="424">
        <v>4538514.7200000007</v>
      </c>
      <c r="F156" s="46" t="s">
        <v>953</v>
      </c>
      <c r="H156" s="322" t="s">
        <v>958</v>
      </c>
      <c r="I156" s="46" t="s">
        <v>1463</v>
      </c>
      <c r="J156" s="444" t="s">
        <v>363</v>
      </c>
      <c r="K156" s="444" t="s">
        <v>550</v>
      </c>
      <c r="L156" s="424">
        <v>2659428.7999999998</v>
      </c>
      <c r="M156" s="46" t="s">
        <v>953</v>
      </c>
    </row>
    <row r="157" spans="1:13" ht="15" customHeight="1" x14ac:dyDescent="0.25">
      <c r="A157" s="322" t="s">
        <v>958</v>
      </c>
      <c r="B157" s="46" t="s">
        <v>1806</v>
      </c>
      <c r="C157" s="444" t="s">
        <v>363</v>
      </c>
      <c r="D157" s="444" t="s">
        <v>550</v>
      </c>
      <c r="E157" s="424">
        <v>999947.52</v>
      </c>
      <c r="F157" s="46" t="s">
        <v>953</v>
      </c>
      <c r="H157" s="322" t="s">
        <v>958</v>
      </c>
      <c r="I157" s="46" t="s">
        <v>1464</v>
      </c>
      <c r="J157" s="444" t="s">
        <v>363</v>
      </c>
      <c r="K157" s="444" t="s">
        <v>550</v>
      </c>
      <c r="L157" s="424">
        <v>1295803.5999999999</v>
      </c>
      <c r="M157" s="46" t="s">
        <v>953</v>
      </c>
    </row>
    <row r="158" spans="1:13" ht="15" customHeight="1" x14ac:dyDescent="0.25">
      <c r="A158" s="322" t="s">
        <v>958</v>
      </c>
      <c r="B158" s="46" t="s">
        <v>1821</v>
      </c>
      <c r="C158" s="444" t="s">
        <v>363</v>
      </c>
      <c r="D158" s="444" t="s">
        <v>550</v>
      </c>
      <c r="E158" s="424">
        <v>5114751.96</v>
      </c>
      <c r="F158" s="46" t="s">
        <v>953</v>
      </c>
      <c r="H158" s="322" t="s">
        <v>958</v>
      </c>
      <c r="I158" s="46" t="s">
        <v>1497</v>
      </c>
      <c r="J158" s="444" t="s">
        <v>363</v>
      </c>
      <c r="K158" s="444" t="s">
        <v>550</v>
      </c>
      <c r="L158" s="424">
        <v>2636307.8000000003</v>
      </c>
      <c r="M158" s="46" t="s">
        <v>953</v>
      </c>
    </row>
    <row r="159" spans="1:13" ht="15" customHeight="1" x14ac:dyDescent="0.25">
      <c r="A159" s="322" t="s">
        <v>958</v>
      </c>
      <c r="B159" s="46" t="s">
        <v>1822</v>
      </c>
      <c r="C159" s="444" t="s">
        <v>363</v>
      </c>
      <c r="D159" s="444" t="s">
        <v>550</v>
      </c>
      <c r="E159" s="424">
        <v>4502677.4399999995</v>
      </c>
      <c r="F159" s="46" t="s">
        <v>953</v>
      </c>
      <c r="H159" s="322" t="s">
        <v>958</v>
      </c>
      <c r="I159" s="46" t="s">
        <v>1468</v>
      </c>
      <c r="J159" s="444" t="s">
        <v>363</v>
      </c>
      <c r="K159" s="444" t="s">
        <v>550</v>
      </c>
      <c r="L159" s="424">
        <v>1284500</v>
      </c>
      <c r="M159" s="46" t="s">
        <v>953</v>
      </c>
    </row>
    <row r="160" spans="1:13" ht="15" customHeight="1" x14ac:dyDescent="0.25">
      <c r="A160" s="322" t="s">
        <v>958</v>
      </c>
      <c r="B160" s="46" t="s">
        <v>1807</v>
      </c>
      <c r="C160" s="444" t="s">
        <v>363</v>
      </c>
      <c r="D160" s="444" t="s">
        <v>550</v>
      </c>
      <c r="E160" s="424">
        <v>992007.96</v>
      </c>
      <c r="F160" s="46" t="s">
        <v>953</v>
      </c>
      <c r="H160" s="322" t="s">
        <v>958</v>
      </c>
      <c r="I160" s="46" t="s">
        <v>1498</v>
      </c>
      <c r="J160" s="444" t="s">
        <v>363</v>
      </c>
      <c r="K160" s="444" t="s">
        <v>550</v>
      </c>
      <c r="L160" s="424">
        <v>2612306</v>
      </c>
      <c r="M160" s="46" t="s">
        <v>953</v>
      </c>
    </row>
    <row r="161" spans="1:13" ht="15" customHeight="1" x14ac:dyDescent="0.25">
      <c r="A161" s="322" t="s">
        <v>958</v>
      </c>
      <c r="B161" s="46" t="s">
        <v>1823</v>
      </c>
      <c r="C161" s="444" t="s">
        <v>363</v>
      </c>
      <c r="D161" s="444" t="s">
        <v>550</v>
      </c>
      <c r="E161" s="424">
        <v>5076729.4800000004</v>
      </c>
      <c r="F161" s="46" t="s">
        <v>953</v>
      </c>
      <c r="H161" s="322" t="s">
        <v>958</v>
      </c>
      <c r="I161" s="46" t="s">
        <v>1472</v>
      </c>
      <c r="J161" s="444" t="s">
        <v>363</v>
      </c>
      <c r="K161" s="444" t="s">
        <v>550</v>
      </c>
      <c r="L161" s="424">
        <v>1272829.3999999999</v>
      </c>
      <c r="M161" s="46" t="s">
        <v>953</v>
      </c>
    </row>
    <row r="162" spans="1:13" ht="15" customHeight="1" x14ac:dyDescent="0.25">
      <c r="A162" s="322" t="s">
        <v>958</v>
      </c>
      <c r="B162" s="46" t="s">
        <v>1824</v>
      </c>
      <c r="C162" s="444" t="s">
        <v>363</v>
      </c>
      <c r="D162" s="444" t="s">
        <v>550</v>
      </c>
      <c r="E162" s="424">
        <v>4469171.04</v>
      </c>
      <c r="F162" s="46" t="s">
        <v>953</v>
      </c>
      <c r="H162" s="322" t="s">
        <v>958</v>
      </c>
      <c r="I162" s="46" t="s">
        <v>1439</v>
      </c>
      <c r="J162" s="444" t="s">
        <v>363</v>
      </c>
      <c r="K162" s="444" t="s">
        <v>550</v>
      </c>
      <c r="L162" s="424">
        <v>2589185</v>
      </c>
      <c r="M162" s="46" t="s">
        <v>953</v>
      </c>
    </row>
    <row r="163" spans="1:13" ht="15" customHeight="1" x14ac:dyDescent="0.25">
      <c r="A163" s="322" t="s">
        <v>958</v>
      </c>
      <c r="B163" s="46" t="s">
        <v>1808</v>
      </c>
      <c r="C163" s="444" t="s">
        <v>363</v>
      </c>
      <c r="D163" s="444" t="s">
        <v>550</v>
      </c>
      <c r="E163" s="424">
        <v>984578.27999999991</v>
      </c>
      <c r="F163" s="46" t="s">
        <v>953</v>
      </c>
      <c r="H163" s="322" t="s">
        <v>958</v>
      </c>
      <c r="I163" s="46" t="s">
        <v>1475</v>
      </c>
      <c r="J163" s="444" t="s">
        <v>363</v>
      </c>
      <c r="K163" s="444" t="s">
        <v>550</v>
      </c>
      <c r="L163" s="424">
        <v>1261525.8</v>
      </c>
      <c r="M163" s="46" t="s">
        <v>953</v>
      </c>
    </row>
    <row r="164" spans="1:13" ht="15" customHeight="1" x14ac:dyDescent="0.25">
      <c r="A164" s="322" t="s">
        <v>958</v>
      </c>
      <c r="B164" s="46" t="s">
        <v>1825</v>
      </c>
      <c r="C164" s="444" t="s">
        <v>363</v>
      </c>
      <c r="D164" s="444" t="s">
        <v>550</v>
      </c>
      <c r="E164" s="424">
        <v>5036011.92</v>
      </c>
      <c r="F164" s="46" t="s">
        <v>953</v>
      </c>
      <c r="H164" s="322" t="s">
        <v>958</v>
      </c>
      <c r="I164" s="46" t="s">
        <v>1499</v>
      </c>
      <c r="J164" s="444" t="s">
        <v>363</v>
      </c>
      <c r="K164" s="444" t="s">
        <v>550</v>
      </c>
      <c r="L164" s="424">
        <v>2565183.2000000002</v>
      </c>
      <c r="M164" s="46" t="s">
        <v>953</v>
      </c>
    </row>
    <row r="165" spans="1:13" ht="15" customHeight="1" x14ac:dyDescent="0.25">
      <c r="A165" s="322" t="s">
        <v>958</v>
      </c>
      <c r="B165" s="46" t="s">
        <v>1826</v>
      </c>
      <c r="C165" s="444" t="s">
        <v>363</v>
      </c>
      <c r="D165" s="444" t="s">
        <v>550</v>
      </c>
      <c r="E165" s="424">
        <v>4433333.76</v>
      </c>
      <c r="F165" s="46" t="s">
        <v>953</v>
      </c>
      <c r="H165" s="322" t="s">
        <v>958</v>
      </c>
      <c r="I165" s="46" t="s">
        <v>1479</v>
      </c>
      <c r="J165" s="444" t="s">
        <v>363</v>
      </c>
      <c r="K165" s="444" t="s">
        <v>550</v>
      </c>
      <c r="L165" s="424">
        <v>1249855.2</v>
      </c>
      <c r="M165" s="46" t="s">
        <v>953</v>
      </c>
    </row>
    <row r="166" spans="1:13" ht="15" customHeight="1" x14ac:dyDescent="0.25">
      <c r="A166" s="322" t="s">
        <v>958</v>
      </c>
      <c r="B166" s="46" t="s">
        <v>1809</v>
      </c>
      <c r="C166" s="444" t="s">
        <v>363</v>
      </c>
      <c r="D166" s="444" t="s">
        <v>550</v>
      </c>
      <c r="E166" s="424">
        <v>976638.72000000009</v>
      </c>
      <c r="F166" s="46" t="s">
        <v>953</v>
      </c>
      <c r="H166" s="322" t="s">
        <v>958</v>
      </c>
      <c r="I166" s="46" t="s">
        <v>1500</v>
      </c>
      <c r="J166" s="444" t="s">
        <v>363</v>
      </c>
      <c r="K166" s="444" t="s">
        <v>550</v>
      </c>
      <c r="L166" s="424">
        <v>2541254.8000000003</v>
      </c>
      <c r="M166" s="46" t="s">
        <v>953</v>
      </c>
    </row>
    <row r="167" spans="1:13" ht="15" customHeight="1" x14ac:dyDescent="0.25">
      <c r="A167" s="322" t="s">
        <v>958</v>
      </c>
      <c r="B167" s="46" t="s">
        <v>1827</v>
      </c>
      <c r="C167" s="444" t="s">
        <v>363</v>
      </c>
      <c r="D167" s="444" t="s">
        <v>550</v>
      </c>
      <c r="E167" s="424">
        <v>4996678.32</v>
      </c>
      <c r="F167" s="46" t="s">
        <v>953</v>
      </c>
      <c r="H167" s="322" t="s">
        <v>958</v>
      </c>
      <c r="I167" s="46" t="s">
        <v>1483</v>
      </c>
      <c r="J167" s="444" t="s">
        <v>363</v>
      </c>
      <c r="K167" s="444" t="s">
        <v>550</v>
      </c>
      <c r="L167" s="424">
        <v>1238184.6000000001</v>
      </c>
      <c r="M167" s="46" t="s">
        <v>953</v>
      </c>
    </row>
    <row r="168" spans="1:13" ht="15" customHeight="1" x14ac:dyDescent="0.25">
      <c r="A168" s="322" t="s">
        <v>958</v>
      </c>
      <c r="B168" s="46" t="s">
        <v>1828</v>
      </c>
      <c r="C168" s="444" t="s">
        <v>363</v>
      </c>
      <c r="D168" s="444" t="s">
        <v>550</v>
      </c>
      <c r="E168" s="424">
        <v>4398661.92</v>
      </c>
      <c r="F168" s="46" t="s">
        <v>953</v>
      </c>
      <c r="H168" s="322" t="s">
        <v>958</v>
      </c>
      <c r="I168" s="46" t="s">
        <v>1501</v>
      </c>
      <c r="J168" s="444" t="s">
        <v>363</v>
      </c>
      <c r="K168" s="444" t="s">
        <v>550</v>
      </c>
      <c r="L168" s="424">
        <v>2518133.7999999998</v>
      </c>
      <c r="M168" s="46" t="s">
        <v>953</v>
      </c>
    </row>
    <row r="169" spans="1:13" ht="15" customHeight="1" x14ac:dyDescent="0.25">
      <c r="A169" s="322" t="s">
        <v>958</v>
      </c>
      <c r="B169" s="46" t="s">
        <v>1811</v>
      </c>
      <c r="C169" s="444" t="s">
        <v>363</v>
      </c>
      <c r="D169" s="444" t="s">
        <v>550</v>
      </c>
      <c r="E169" s="424">
        <v>968990.52</v>
      </c>
      <c r="F169" s="46" t="s">
        <v>953</v>
      </c>
      <c r="H169" s="322" t="s">
        <v>958</v>
      </c>
      <c r="I169" s="46" t="s">
        <v>1487</v>
      </c>
      <c r="J169" s="444" t="s">
        <v>363</v>
      </c>
      <c r="K169" s="444" t="s">
        <v>550</v>
      </c>
      <c r="L169" s="424">
        <v>1226881</v>
      </c>
      <c r="M169" s="46" t="s">
        <v>953</v>
      </c>
    </row>
    <row r="170" spans="1:13" ht="15" customHeight="1" x14ac:dyDescent="0.25">
      <c r="A170" s="322" t="s">
        <v>958</v>
      </c>
      <c r="B170" s="46" t="s">
        <v>1829</v>
      </c>
      <c r="C170" s="444" t="s">
        <v>363</v>
      </c>
      <c r="D170" s="444" t="s">
        <v>550</v>
      </c>
      <c r="E170" s="424">
        <v>4955960.76</v>
      </c>
      <c r="F170" s="46" t="s">
        <v>953</v>
      </c>
      <c r="H170" s="322" t="s">
        <v>958</v>
      </c>
      <c r="I170" s="46" t="s">
        <v>1421</v>
      </c>
      <c r="J170" s="444" t="s">
        <v>363</v>
      </c>
      <c r="K170" s="444" t="s">
        <v>550</v>
      </c>
      <c r="L170" s="424">
        <v>2494132</v>
      </c>
      <c r="M170" s="46" t="s">
        <v>953</v>
      </c>
    </row>
    <row r="171" spans="1:13" ht="15" customHeight="1" x14ac:dyDescent="0.25">
      <c r="A171" s="322" t="s">
        <v>958</v>
      </c>
      <c r="B171" s="46" t="s">
        <v>1830</v>
      </c>
      <c r="C171" s="444" t="s">
        <v>363</v>
      </c>
      <c r="D171" s="444" t="s">
        <v>550</v>
      </c>
      <c r="E171" s="424">
        <v>4362824.6400000006</v>
      </c>
      <c r="F171" s="46" t="s">
        <v>953</v>
      </c>
      <c r="H171" s="322" t="s">
        <v>958</v>
      </c>
      <c r="I171" s="46" t="s">
        <v>1502</v>
      </c>
      <c r="J171" s="444" t="s">
        <v>363</v>
      </c>
      <c r="K171" s="444" t="s">
        <v>550</v>
      </c>
      <c r="L171" s="424">
        <v>1215210.3999999999</v>
      </c>
      <c r="M171" s="46" t="s">
        <v>953</v>
      </c>
    </row>
    <row r="172" spans="1:13" ht="15" customHeight="1" x14ac:dyDescent="0.25">
      <c r="A172" s="322" t="s">
        <v>958</v>
      </c>
      <c r="B172" s="46" t="s">
        <v>1813</v>
      </c>
      <c r="C172" s="444" t="s">
        <v>363</v>
      </c>
      <c r="D172" s="444" t="s">
        <v>550</v>
      </c>
      <c r="E172" s="424">
        <v>961123.79999999993</v>
      </c>
      <c r="F172" s="46" t="s">
        <v>953</v>
      </c>
      <c r="H172" s="322" t="s">
        <v>958</v>
      </c>
      <c r="I172" s="46" t="s">
        <v>1422</v>
      </c>
      <c r="J172" s="444" t="s">
        <v>363</v>
      </c>
      <c r="K172" s="444" t="s">
        <v>550</v>
      </c>
      <c r="L172" s="424">
        <v>2471011</v>
      </c>
      <c r="M172" s="46" t="s">
        <v>953</v>
      </c>
    </row>
    <row r="173" spans="1:13" ht="15" customHeight="1" x14ac:dyDescent="0.25">
      <c r="A173" s="322" t="s">
        <v>958</v>
      </c>
      <c r="B173" s="46" t="s">
        <v>1831</v>
      </c>
      <c r="C173" s="444" t="s">
        <v>363</v>
      </c>
      <c r="D173" s="444" t="s">
        <v>550</v>
      </c>
      <c r="E173" s="424">
        <v>4916627.16</v>
      </c>
      <c r="F173" s="46" t="s">
        <v>953</v>
      </c>
      <c r="H173" s="322" t="s">
        <v>958</v>
      </c>
      <c r="I173" s="46" t="s">
        <v>1503</v>
      </c>
      <c r="J173" s="444" t="s">
        <v>363</v>
      </c>
      <c r="K173" s="444" t="s">
        <v>550</v>
      </c>
      <c r="L173" s="424">
        <v>7448044.7999999998</v>
      </c>
      <c r="M173" s="46" t="s">
        <v>953</v>
      </c>
    </row>
    <row r="174" spans="1:13" ht="15" customHeight="1" x14ac:dyDescent="0.25">
      <c r="A174" s="322" t="s">
        <v>958</v>
      </c>
      <c r="B174" s="46" t="s">
        <v>1832</v>
      </c>
      <c r="C174" s="444" t="s">
        <v>363</v>
      </c>
      <c r="D174" s="444" t="s">
        <v>550</v>
      </c>
      <c r="E174" s="424">
        <v>4328152.8000000007</v>
      </c>
      <c r="F174" s="46" t="s">
        <v>953</v>
      </c>
      <c r="H174" s="322" t="s">
        <v>958</v>
      </c>
      <c r="I174" s="46" t="s">
        <v>1504</v>
      </c>
      <c r="J174" s="444" t="s">
        <v>363</v>
      </c>
      <c r="K174" s="444" t="s">
        <v>550</v>
      </c>
      <c r="L174" s="424">
        <v>4748203795</v>
      </c>
      <c r="M174" s="46" t="s">
        <v>955</v>
      </c>
    </row>
    <row r="175" spans="1:13" ht="15" customHeight="1" x14ac:dyDescent="0.25">
      <c r="A175" s="322" t="s">
        <v>958</v>
      </c>
      <c r="B175" s="46" t="s">
        <v>1814</v>
      </c>
      <c r="C175" s="444" t="s">
        <v>363</v>
      </c>
      <c r="D175" s="444" t="s">
        <v>550</v>
      </c>
      <c r="E175" s="424">
        <v>953402.75999999989</v>
      </c>
      <c r="F175" s="46" t="s">
        <v>953</v>
      </c>
      <c r="H175" s="322" t="s">
        <v>958</v>
      </c>
      <c r="I175" s="46" t="s">
        <v>1433</v>
      </c>
      <c r="J175" s="444" t="s">
        <v>363</v>
      </c>
      <c r="K175" s="444" t="s">
        <v>550</v>
      </c>
      <c r="L175" s="424">
        <v>77596865.200000003</v>
      </c>
      <c r="M175" s="46" t="s">
        <v>953</v>
      </c>
    </row>
    <row r="176" spans="1:13" ht="15" customHeight="1" x14ac:dyDescent="0.25">
      <c r="A176" s="322" t="s">
        <v>958</v>
      </c>
      <c r="B176" s="46" t="s">
        <v>1833</v>
      </c>
      <c r="C176" s="444" t="s">
        <v>363</v>
      </c>
      <c r="D176" s="444" t="s">
        <v>550</v>
      </c>
      <c r="E176" s="424">
        <v>4875909.5999999996</v>
      </c>
      <c r="F176" s="46" t="s">
        <v>953</v>
      </c>
      <c r="H176" s="322" t="s">
        <v>958</v>
      </c>
      <c r="I176" s="46" t="s">
        <v>1442</v>
      </c>
      <c r="J176" s="444" t="s">
        <v>363</v>
      </c>
      <c r="K176" s="444" t="s">
        <v>550</v>
      </c>
      <c r="L176" s="424">
        <v>73940370.800000012</v>
      </c>
      <c r="M176" s="46" t="s">
        <v>953</v>
      </c>
    </row>
    <row r="177" spans="1:11" ht="15" customHeight="1" x14ac:dyDescent="0.25">
      <c r="A177" s="322" t="s">
        <v>958</v>
      </c>
      <c r="B177" s="46" t="s">
        <v>1815</v>
      </c>
      <c r="C177" s="444" t="s">
        <v>363</v>
      </c>
      <c r="D177" s="46" t="s">
        <v>550</v>
      </c>
      <c r="E177" s="424">
        <v>945536.04</v>
      </c>
      <c r="F177" s="46" t="s">
        <v>953</v>
      </c>
      <c r="J177" s="444"/>
      <c r="K177" s="46" t="str">
        <f>IFERROR(VLOOKUP(J177,'Base de Monedas'!A:B,2,0),"")</f>
        <v/>
      </c>
    </row>
    <row r="178" spans="1:11" ht="15" customHeight="1" x14ac:dyDescent="0.25">
      <c r="A178" s="322" t="s">
        <v>958</v>
      </c>
      <c r="B178" s="46" t="s">
        <v>1835</v>
      </c>
      <c r="C178" s="444" t="s">
        <v>363</v>
      </c>
      <c r="D178" s="46" t="s">
        <v>550</v>
      </c>
      <c r="E178" s="424">
        <v>4835264.8800000008</v>
      </c>
      <c r="F178" s="46" t="s">
        <v>953</v>
      </c>
      <c r="J178" s="444"/>
    </row>
    <row r="179" spans="1:11" ht="15" customHeight="1" x14ac:dyDescent="0.25">
      <c r="A179" s="322" t="s">
        <v>958</v>
      </c>
      <c r="B179" s="46" t="s">
        <v>1786</v>
      </c>
      <c r="C179" s="444" t="s">
        <v>363</v>
      </c>
      <c r="D179" s="46" t="s">
        <v>550</v>
      </c>
      <c r="E179" s="424">
        <v>937596.48</v>
      </c>
      <c r="F179" s="46" t="s">
        <v>953</v>
      </c>
      <c r="J179" s="444"/>
    </row>
    <row r="180" spans="1:11" ht="15" customHeight="1" x14ac:dyDescent="0.25">
      <c r="A180" s="322" t="s">
        <v>958</v>
      </c>
      <c r="B180" s="46" t="s">
        <v>1837</v>
      </c>
      <c r="C180" s="444" t="s">
        <v>363</v>
      </c>
      <c r="D180" s="46" t="s">
        <v>550</v>
      </c>
      <c r="E180" s="424">
        <v>4795858.4399999995</v>
      </c>
      <c r="F180" s="46" t="s">
        <v>953</v>
      </c>
      <c r="J180" s="444"/>
    </row>
    <row r="181" spans="1:11" ht="15" customHeight="1" x14ac:dyDescent="0.25">
      <c r="A181" s="322" t="s">
        <v>958</v>
      </c>
      <c r="B181" s="46" t="s">
        <v>1574</v>
      </c>
      <c r="C181" s="444" t="s">
        <v>363</v>
      </c>
      <c r="D181" s="46" t="s">
        <v>550</v>
      </c>
      <c r="E181" s="424">
        <v>929948.28</v>
      </c>
      <c r="F181" s="46" t="s">
        <v>953</v>
      </c>
      <c r="J181" s="444"/>
    </row>
    <row r="182" spans="1:11" ht="15" customHeight="1" x14ac:dyDescent="0.25">
      <c r="A182" s="322" t="s">
        <v>958</v>
      </c>
      <c r="B182" s="46" t="s">
        <v>1839</v>
      </c>
      <c r="C182" s="444" t="s">
        <v>363</v>
      </c>
      <c r="D182" s="46" t="s">
        <v>550</v>
      </c>
      <c r="E182" s="424">
        <v>4755213.7200000007</v>
      </c>
      <c r="F182" s="46" t="s">
        <v>953</v>
      </c>
      <c r="J182" s="444"/>
    </row>
    <row r="183" spans="1:11" ht="15" customHeight="1" x14ac:dyDescent="0.25">
      <c r="A183" s="322" t="s">
        <v>958</v>
      </c>
      <c r="B183" s="46" t="s">
        <v>1576</v>
      </c>
      <c r="C183" s="444" t="s">
        <v>363</v>
      </c>
      <c r="D183" s="46" t="s">
        <v>550</v>
      </c>
      <c r="E183" s="424">
        <v>922008.72</v>
      </c>
      <c r="F183" s="46" t="s">
        <v>953</v>
      </c>
      <c r="J183" s="444"/>
    </row>
    <row r="184" spans="1:11" ht="15" customHeight="1" x14ac:dyDescent="0.25">
      <c r="A184" s="322" t="s">
        <v>958</v>
      </c>
      <c r="B184" s="46" t="s">
        <v>1841</v>
      </c>
      <c r="C184" s="444" t="s">
        <v>363</v>
      </c>
      <c r="D184" s="46" t="s">
        <v>550</v>
      </c>
      <c r="E184" s="424">
        <v>4715807.2799999993</v>
      </c>
      <c r="F184" s="46" t="s">
        <v>953</v>
      </c>
      <c r="J184" s="444"/>
    </row>
    <row r="185" spans="1:11" ht="15" customHeight="1" x14ac:dyDescent="0.25">
      <c r="A185" s="322" t="s">
        <v>958</v>
      </c>
      <c r="B185" s="46" t="s">
        <v>1530</v>
      </c>
      <c r="C185" s="444" t="s">
        <v>363</v>
      </c>
      <c r="D185" s="46" t="s">
        <v>550</v>
      </c>
      <c r="E185" s="424">
        <v>2457330.2400000002</v>
      </c>
      <c r="F185" s="46" t="s">
        <v>953</v>
      </c>
      <c r="J185" s="444"/>
    </row>
    <row r="186" spans="1:11" ht="15" customHeight="1" x14ac:dyDescent="0.25">
      <c r="A186" s="322" t="s">
        <v>958</v>
      </c>
      <c r="B186" s="46" t="s">
        <v>1422</v>
      </c>
      <c r="C186" s="444" t="s">
        <v>363</v>
      </c>
      <c r="D186" s="46" t="s">
        <v>550</v>
      </c>
      <c r="E186" s="424">
        <v>2452158.5999999996</v>
      </c>
      <c r="F186" s="46" t="s">
        <v>953</v>
      </c>
      <c r="J186" s="444"/>
    </row>
    <row r="187" spans="1:11" ht="15" customHeight="1" x14ac:dyDescent="0.25">
      <c r="A187" s="322" t="s">
        <v>958</v>
      </c>
      <c r="B187" s="46" t="s">
        <v>1503</v>
      </c>
      <c r="C187" s="444" t="s">
        <v>363</v>
      </c>
      <c r="D187" s="46" t="s">
        <v>550</v>
      </c>
      <c r="E187" s="424">
        <v>7391220.4800000004</v>
      </c>
      <c r="F187" s="46" t="s">
        <v>953</v>
      </c>
      <c r="J187" s="444"/>
    </row>
    <row r="188" spans="1:11" ht="15" customHeight="1" x14ac:dyDescent="0.25">
      <c r="A188" s="322" t="s">
        <v>958</v>
      </c>
      <c r="B188" s="46" t="s">
        <v>1778</v>
      </c>
      <c r="C188" s="444" t="s">
        <v>363</v>
      </c>
      <c r="D188" s="46" t="s">
        <v>550</v>
      </c>
      <c r="E188" s="424">
        <v>2428339.92</v>
      </c>
      <c r="F188" s="46" t="s">
        <v>953</v>
      </c>
      <c r="J188" s="444"/>
    </row>
    <row r="189" spans="1:11" ht="15" customHeight="1" x14ac:dyDescent="0.25">
      <c r="A189" s="322" t="s">
        <v>958</v>
      </c>
      <c r="B189" s="46" t="s">
        <v>1761</v>
      </c>
      <c r="C189" s="444" t="s">
        <v>363</v>
      </c>
      <c r="D189" s="46" t="s">
        <v>550</v>
      </c>
      <c r="E189" s="424">
        <v>1183140.1200000001</v>
      </c>
      <c r="F189" s="46" t="s">
        <v>953</v>
      </c>
      <c r="J189" s="444"/>
    </row>
    <row r="190" spans="1:11" ht="15" customHeight="1" x14ac:dyDescent="0.25">
      <c r="A190" s="322" t="s">
        <v>958</v>
      </c>
      <c r="B190" s="46" t="s">
        <v>1762</v>
      </c>
      <c r="C190" s="444" t="s">
        <v>363</v>
      </c>
      <c r="D190" s="46" t="s">
        <v>550</v>
      </c>
      <c r="E190" s="424">
        <v>2404594.08</v>
      </c>
      <c r="F190" s="46" t="s">
        <v>953</v>
      </c>
      <c r="J190" s="444"/>
    </row>
    <row r="191" spans="1:11" ht="15" customHeight="1" x14ac:dyDescent="0.25">
      <c r="A191" s="322" t="s">
        <v>958</v>
      </c>
      <c r="B191" s="46" t="s">
        <v>1861</v>
      </c>
      <c r="C191" s="444" t="s">
        <v>363</v>
      </c>
      <c r="D191" s="46" t="s">
        <v>550</v>
      </c>
      <c r="E191" s="424">
        <v>1171558.56</v>
      </c>
      <c r="F191" s="46" t="s">
        <v>953</v>
      </c>
      <c r="J191" s="444"/>
    </row>
    <row r="192" spans="1:11" ht="15" customHeight="1" x14ac:dyDescent="0.25">
      <c r="A192" s="322" t="s">
        <v>958</v>
      </c>
      <c r="B192" s="46" t="s">
        <v>1780</v>
      </c>
      <c r="C192" s="444" t="s">
        <v>363</v>
      </c>
      <c r="D192" s="46" t="s">
        <v>550</v>
      </c>
      <c r="E192" s="424">
        <v>2382377.88</v>
      </c>
      <c r="F192" s="46" t="s">
        <v>953</v>
      </c>
      <c r="J192" s="444"/>
    </row>
    <row r="193" spans="1:10" ht="15" customHeight="1" x14ac:dyDescent="0.25">
      <c r="A193" s="322" t="s">
        <v>958</v>
      </c>
      <c r="B193" s="46" t="s">
        <v>1763</v>
      </c>
      <c r="C193" s="444" t="s">
        <v>363</v>
      </c>
      <c r="D193" s="46" t="s">
        <v>550</v>
      </c>
      <c r="E193" s="424">
        <v>1160705.3999999999</v>
      </c>
      <c r="F193" s="46" t="s">
        <v>953</v>
      </c>
      <c r="J193" s="444"/>
    </row>
    <row r="194" spans="1:10" ht="15" customHeight="1" x14ac:dyDescent="0.25">
      <c r="A194" s="322" t="s">
        <v>958</v>
      </c>
      <c r="B194" s="46" t="s">
        <v>1764</v>
      </c>
      <c r="C194" s="444" t="s">
        <v>363</v>
      </c>
      <c r="D194" s="46" t="s">
        <v>550</v>
      </c>
      <c r="E194" s="424">
        <v>2358632.04</v>
      </c>
      <c r="F194" s="46" t="s">
        <v>953</v>
      </c>
      <c r="J194" s="444"/>
    </row>
    <row r="195" spans="1:10" ht="15" customHeight="1" x14ac:dyDescent="0.25">
      <c r="A195" s="322" t="s">
        <v>958</v>
      </c>
      <c r="B195" s="46" t="s">
        <v>1862</v>
      </c>
      <c r="C195" s="444" t="s">
        <v>363</v>
      </c>
      <c r="D195" s="46" t="s">
        <v>550</v>
      </c>
      <c r="E195" s="424">
        <v>1149123.8399999999</v>
      </c>
      <c r="F195" s="46" t="s">
        <v>953</v>
      </c>
      <c r="J195" s="444"/>
    </row>
    <row r="196" spans="1:10" ht="15" customHeight="1" x14ac:dyDescent="0.25">
      <c r="A196" s="322" t="s">
        <v>958</v>
      </c>
      <c r="B196" s="46" t="s">
        <v>1765</v>
      </c>
      <c r="C196" s="444" t="s">
        <v>363</v>
      </c>
      <c r="D196" s="46" t="s">
        <v>550</v>
      </c>
      <c r="E196" s="424">
        <v>2335614.5999999996</v>
      </c>
      <c r="F196" s="46" t="s">
        <v>953</v>
      </c>
      <c r="J196" s="444"/>
    </row>
    <row r="197" spans="1:10" ht="15" customHeight="1" x14ac:dyDescent="0.25">
      <c r="A197" s="322" t="s">
        <v>958</v>
      </c>
      <c r="B197" s="46" t="s">
        <v>1799</v>
      </c>
      <c r="C197" s="444" t="s">
        <v>363</v>
      </c>
      <c r="D197" s="46" t="s">
        <v>550</v>
      </c>
      <c r="E197" s="424">
        <v>1137906.48</v>
      </c>
      <c r="F197" s="46" t="s">
        <v>953</v>
      </c>
      <c r="J197" s="444"/>
    </row>
    <row r="198" spans="1:10" ht="15" customHeight="1" x14ac:dyDescent="0.25">
      <c r="A198" s="322" t="s">
        <v>958</v>
      </c>
      <c r="B198" s="46" t="s">
        <v>1863</v>
      </c>
      <c r="C198" s="444" t="s">
        <v>363</v>
      </c>
      <c r="D198" s="46" t="s">
        <v>550</v>
      </c>
      <c r="E198" s="424">
        <v>2311868.7599999998</v>
      </c>
      <c r="F198" s="46" t="s">
        <v>953</v>
      </c>
      <c r="J198" s="444"/>
    </row>
    <row r="199" spans="1:10" ht="15" customHeight="1" x14ac:dyDescent="0.25">
      <c r="A199" s="322" t="s">
        <v>958</v>
      </c>
      <c r="B199" s="46" t="s">
        <v>1864</v>
      </c>
      <c r="C199" s="444" t="s">
        <v>363</v>
      </c>
      <c r="D199" s="46" t="s">
        <v>550</v>
      </c>
      <c r="E199" s="424">
        <v>1126324.92</v>
      </c>
      <c r="F199" s="46" t="s">
        <v>953</v>
      </c>
      <c r="J199" s="444"/>
    </row>
    <row r="200" spans="1:10" ht="15" customHeight="1" x14ac:dyDescent="0.25">
      <c r="A200" s="322" t="s">
        <v>958</v>
      </c>
      <c r="B200" s="46" t="s">
        <v>1781</v>
      </c>
      <c r="C200" s="444" t="s">
        <v>363</v>
      </c>
      <c r="D200" s="46" t="s">
        <v>550</v>
      </c>
      <c r="E200" s="424">
        <v>2288851.3200000003</v>
      </c>
      <c r="F200" s="46" t="s">
        <v>953</v>
      </c>
      <c r="J200" s="444"/>
    </row>
    <row r="201" spans="1:10" ht="15" customHeight="1" x14ac:dyDescent="0.25">
      <c r="A201" s="322" t="s">
        <v>958</v>
      </c>
      <c r="B201" s="46" t="s">
        <v>1803</v>
      </c>
      <c r="C201" s="444" t="s">
        <v>363</v>
      </c>
      <c r="D201" s="46" t="s">
        <v>550</v>
      </c>
      <c r="E201" s="424">
        <v>1115180.3999999999</v>
      </c>
      <c r="F201" s="46" t="s">
        <v>953</v>
      </c>
      <c r="J201" s="444"/>
    </row>
    <row r="202" spans="1:10" ht="15" customHeight="1" x14ac:dyDescent="0.25">
      <c r="A202" s="322" t="s">
        <v>958</v>
      </c>
      <c r="B202" s="46" t="s">
        <v>1865</v>
      </c>
      <c r="C202" s="444" t="s">
        <v>363</v>
      </c>
      <c r="D202" s="46" t="s">
        <v>550</v>
      </c>
      <c r="E202" s="424">
        <v>2265105.48</v>
      </c>
      <c r="F202" s="46" t="s">
        <v>953</v>
      </c>
      <c r="J202" s="444"/>
    </row>
    <row r="203" spans="1:10" ht="15" customHeight="1" x14ac:dyDescent="0.25">
      <c r="A203" s="322" t="s">
        <v>958</v>
      </c>
      <c r="B203" s="46" t="s">
        <v>1866</v>
      </c>
      <c r="C203" s="444" t="s">
        <v>363</v>
      </c>
      <c r="D203" s="46" t="s">
        <v>550</v>
      </c>
      <c r="E203" s="424">
        <v>1103598.8399999999</v>
      </c>
      <c r="F203" s="46" t="s">
        <v>953</v>
      </c>
      <c r="J203" s="444"/>
    </row>
    <row r="204" spans="1:10" ht="15" customHeight="1" x14ac:dyDescent="0.25">
      <c r="A204" s="322" t="s">
        <v>958</v>
      </c>
      <c r="B204" s="46" t="s">
        <v>1867</v>
      </c>
      <c r="C204" s="444" t="s">
        <v>363</v>
      </c>
      <c r="D204" s="46" t="s">
        <v>550</v>
      </c>
      <c r="E204" s="424">
        <v>2241359.6399999997</v>
      </c>
      <c r="F204" s="46" t="s">
        <v>953</v>
      </c>
      <c r="J204" s="444"/>
    </row>
    <row r="205" spans="1:10" ht="15" customHeight="1" x14ac:dyDescent="0.25">
      <c r="A205" s="322" t="s">
        <v>958</v>
      </c>
      <c r="B205" s="46" t="s">
        <v>1868</v>
      </c>
      <c r="C205" s="444" t="s">
        <v>363</v>
      </c>
      <c r="D205" s="46" t="s">
        <v>550</v>
      </c>
      <c r="E205" s="424">
        <v>1092017.2799999998</v>
      </c>
      <c r="F205" s="46" t="s">
        <v>953</v>
      </c>
      <c r="J205" s="444"/>
    </row>
    <row r="206" spans="1:10" ht="15" customHeight="1" x14ac:dyDescent="0.25">
      <c r="A206" s="322" t="s">
        <v>958</v>
      </c>
      <c r="B206" s="46" t="s">
        <v>1608</v>
      </c>
      <c r="C206" s="444" t="s">
        <v>363</v>
      </c>
      <c r="D206" s="46" t="s">
        <v>550</v>
      </c>
      <c r="E206" s="424">
        <v>2218342.2000000002</v>
      </c>
      <c r="F206" s="46" t="s">
        <v>953</v>
      </c>
      <c r="J206" s="444"/>
    </row>
    <row r="207" spans="1:10" ht="15" customHeight="1" x14ac:dyDescent="0.25">
      <c r="A207" s="322" t="s">
        <v>958</v>
      </c>
      <c r="B207" s="46" t="s">
        <v>1609</v>
      </c>
      <c r="C207" s="444" t="s">
        <v>363</v>
      </c>
      <c r="D207" s="46" t="s">
        <v>550</v>
      </c>
      <c r="E207" s="424">
        <v>1080799.92</v>
      </c>
      <c r="F207" s="46" t="s">
        <v>953</v>
      </c>
      <c r="J207" s="444"/>
    </row>
    <row r="208" spans="1:10" ht="15" customHeight="1" x14ac:dyDescent="0.25">
      <c r="A208" s="322" t="s">
        <v>958</v>
      </c>
      <c r="B208" s="46" t="s">
        <v>1610</v>
      </c>
      <c r="C208" s="444" t="s">
        <v>363</v>
      </c>
      <c r="D208" s="46" t="s">
        <v>550</v>
      </c>
      <c r="E208" s="424">
        <v>2194596.3600000003</v>
      </c>
      <c r="F208" s="46" t="s">
        <v>953</v>
      </c>
      <c r="J208" s="444"/>
    </row>
    <row r="209" spans="1:10" ht="15" customHeight="1" x14ac:dyDescent="0.25">
      <c r="A209" s="322" t="s">
        <v>958</v>
      </c>
      <c r="B209" s="46" t="s">
        <v>1611</v>
      </c>
      <c r="C209" s="444" t="s">
        <v>363</v>
      </c>
      <c r="D209" s="46" t="s">
        <v>550</v>
      </c>
      <c r="E209" s="424">
        <v>1069218.3599999999</v>
      </c>
      <c r="F209" s="46" t="s">
        <v>953</v>
      </c>
      <c r="J209" s="444"/>
    </row>
    <row r="210" spans="1:10" ht="15" customHeight="1" x14ac:dyDescent="0.25">
      <c r="A210" s="322" t="s">
        <v>958</v>
      </c>
      <c r="B210" s="46" t="s">
        <v>1612</v>
      </c>
      <c r="C210" s="444" t="s">
        <v>363</v>
      </c>
      <c r="D210" s="46" t="s">
        <v>550</v>
      </c>
      <c r="E210" s="424">
        <v>2171578.92</v>
      </c>
      <c r="F210" s="46" t="s">
        <v>953</v>
      </c>
      <c r="J210" s="444"/>
    </row>
    <row r="211" spans="1:10" ht="15" customHeight="1" x14ac:dyDescent="0.25">
      <c r="A211" s="322" t="s">
        <v>958</v>
      </c>
      <c r="B211" s="46" t="s">
        <v>1613</v>
      </c>
      <c r="C211" s="444" t="s">
        <v>363</v>
      </c>
      <c r="D211" s="46" t="s">
        <v>550</v>
      </c>
      <c r="E211" s="424">
        <v>6545256.7200000007</v>
      </c>
      <c r="F211" s="46" t="s">
        <v>953</v>
      </c>
      <c r="J211" s="444"/>
    </row>
    <row r="212" spans="1:10" ht="15" customHeight="1" x14ac:dyDescent="0.25">
      <c r="A212" s="322" t="s">
        <v>958</v>
      </c>
      <c r="B212" s="46" t="s">
        <v>1869</v>
      </c>
      <c r="C212" s="444" t="s">
        <v>363</v>
      </c>
      <c r="D212" s="46" t="s">
        <v>550</v>
      </c>
      <c r="E212" s="424">
        <v>69767463.120000005</v>
      </c>
      <c r="F212" s="46" t="s">
        <v>953</v>
      </c>
      <c r="J212" s="444"/>
    </row>
    <row r="213" spans="1:10" ht="15" customHeight="1" x14ac:dyDescent="0.25">
      <c r="A213" s="322" t="s">
        <v>958</v>
      </c>
      <c r="B213" s="46" t="s">
        <v>1777</v>
      </c>
      <c r="C213" s="444" t="s">
        <v>363</v>
      </c>
      <c r="D213" s="46" t="s">
        <v>550</v>
      </c>
      <c r="E213" s="424">
        <v>66119053.199999996</v>
      </c>
      <c r="F213" s="46" t="s">
        <v>953</v>
      </c>
      <c r="J213" s="444"/>
    </row>
    <row r="214" spans="1:10" ht="15" customHeight="1" x14ac:dyDescent="0.25">
      <c r="A214" s="322" t="s">
        <v>958</v>
      </c>
      <c r="B214" s="46" t="s">
        <v>1446</v>
      </c>
      <c r="C214" s="444" t="s">
        <v>363</v>
      </c>
      <c r="D214" s="46" t="s">
        <v>550</v>
      </c>
      <c r="E214" s="424">
        <v>60427845.479999997</v>
      </c>
      <c r="F214" s="46" t="s">
        <v>953</v>
      </c>
      <c r="J214" s="444"/>
    </row>
    <row r="215" spans="1:10" ht="15" customHeight="1" x14ac:dyDescent="0.25">
      <c r="A215" s="322" t="s">
        <v>958</v>
      </c>
      <c r="B215" s="46" t="s">
        <v>1859</v>
      </c>
      <c r="C215" s="444" t="s">
        <v>363</v>
      </c>
      <c r="D215" s="46" t="s">
        <v>550</v>
      </c>
      <c r="E215" s="424">
        <v>57517814.640000001</v>
      </c>
      <c r="F215" s="46" t="s">
        <v>953</v>
      </c>
      <c r="J215" s="444"/>
    </row>
    <row r="216" spans="1:10" ht="15" customHeight="1" x14ac:dyDescent="0.25">
      <c r="A216" s="322" t="s">
        <v>958</v>
      </c>
      <c r="B216" s="46" t="s">
        <v>1870</v>
      </c>
      <c r="C216" s="444" t="s">
        <v>363</v>
      </c>
      <c r="D216" s="46" t="s">
        <v>550</v>
      </c>
      <c r="E216" s="424">
        <v>54614630.760000005</v>
      </c>
      <c r="F216" s="46" t="s">
        <v>953</v>
      </c>
      <c r="J216" s="444"/>
    </row>
    <row r="217" spans="1:10" ht="15" customHeight="1" x14ac:dyDescent="0.25">
      <c r="A217" s="322" t="s">
        <v>958</v>
      </c>
      <c r="B217" s="46" t="s">
        <v>1871</v>
      </c>
      <c r="C217" s="444" t="s">
        <v>363</v>
      </c>
      <c r="D217" s="46" t="s">
        <v>550</v>
      </c>
      <c r="E217" s="424">
        <v>2601480.5999999996</v>
      </c>
      <c r="F217" s="46" t="s">
        <v>953</v>
      </c>
      <c r="J217" s="444"/>
    </row>
    <row r="218" spans="1:10" ht="15" customHeight="1" x14ac:dyDescent="0.25">
      <c r="A218" s="322" t="s">
        <v>958</v>
      </c>
      <c r="B218" s="46" t="s">
        <v>1422</v>
      </c>
      <c r="C218" s="444" t="s">
        <v>363</v>
      </c>
      <c r="D218" s="46" t="s">
        <v>550</v>
      </c>
      <c r="E218" s="424">
        <v>1863757.08</v>
      </c>
      <c r="F218" s="46" t="s">
        <v>953</v>
      </c>
      <c r="J218" s="444"/>
    </row>
    <row r="219" spans="1:10" ht="15" customHeight="1" x14ac:dyDescent="0.25">
      <c r="A219" s="322" t="s">
        <v>958</v>
      </c>
      <c r="B219" s="46" t="s">
        <v>1872</v>
      </c>
      <c r="C219" s="444" t="s">
        <v>363</v>
      </c>
      <c r="D219" s="46" t="s">
        <v>550</v>
      </c>
      <c r="E219" s="424">
        <v>3998041.92</v>
      </c>
      <c r="F219" s="46" t="s">
        <v>953</v>
      </c>
      <c r="J219" s="444"/>
    </row>
    <row r="220" spans="1:10" ht="15" customHeight="1" x14ac:dyDescent="0.25">
      <c r="A220" s="322" t="s">
        <v>958</v>
      </c>
      <c r="B220" s="46" t="s">
        <v>1873</v>
      </c>
      <c r="C220" s="444" t="s">
        <v>363</v>
      </c>
      <c r="D220" s="46" t="s">
        <v>550</v>
      </c>
      <c r="E220" s="424">
        <v>2580648.3600000003</v>
      </c>
      <c r="F220" s="46" t="s">
        <v>953</v>
      </c>
      <c r="J220" s="444"/>
    </row>
    <row r="221" spans="1:10" ht="15" customHeight="1" x14ac:dyDescent="0.25">
      <c r="A221" s="322" t="s">
        <v>958</v>
      </c>
      <c r="B221" s="46" t="s">
        <v>1778</v>
      </c>
      <c r="C221" s="444" t="s">
        <v>363</v>
      </c>
      <c r="D221" s="46" t="s">
        <v>550</v>
      </c>
      <c r="E221" s="424">
        <v>1848752.04</v>
      </c>
      <c r="F221" s="46" t="s">
        <v>953</v>
      </c>
      <c r="J221" s="444"/>
    </row>
    <row r="222" spans="1:10" ht="15" customHeight="1" x14ac:dyDescent="0.25">
      <c r="A222" s="322" t="s">
        <v>958</v>
      </c>
      <c r="B222" s="46" t="s">
        <v>1874</v>
      </c>
      <c r="C222" s="444" t="s">
        <v>363</v>
      </c>
      <c r="D222" s="46" t="s">
        <v>550</v>
      </c>
      <c r="E222" s="424">
        <v>3965773.8000000003</v>
      </c>
      <c r="F222" s="46" t="s">
        <v>953</v>
      </c>
      <c r="J222" s="444"/>
    </row>
    <row r="223" spans="1:10" ht="15" customHeight="1" x14ac:dyDescent="0.25">
      <c r="A223" s="322" t="s">
        <v>958</v>
      </c>
      <c r="B223" s="46" t="s">
        <v>1875</v>
      </c>
      <c r="C223" s="444" t="s">
        <v>363</v>
      </c>
      <c r="D223" s="46" t="s">
        <v>550</v>
      </c>
      <c r="E223" s="424">
        <v>2559743.2800000003</v>
      </c>
      <c r="F223" s="46" t="s">
        <v>953</v>
      </c>
      <c r="J223" s="444"/>
    </row>
    <row r="224" spans="1:10" ht="15" customHeight="1" x14ac:dyDescent="0.25">
      <c r="A224" s="322" t="s">
        <v>958</v>
      </c>
      <c r="B224" s="46" t="s">
        <v>1762</v>
      </c>
      <c r="C224" s="444" t="s">
        <v>363</v>
      </c>
      <c r="D224" s="46" t="s">
        <v>550</v>
      </c>
      <c r="E224" s="424">
        <v>1833747</v>
      </c>
      <c r="F224" s="46" t="s">
        <v>953</v>
      </c>
      <c r="J224" s="444"/>
    </row>
    <row r="225" spans="1:10" ht="15" customHeight="1" x14ac:dyDescent="0.25">
      <c r="A225" s="322" t="s">
        <v>958</v>
      </c>
      <c r="B225" s="46" t="s">
        <v>1869</v>
      </c>
      <c r="C225" s="444" t="s">
        <v>363</v>
      </c>
      <c r="D225" s="46" t="s">
        <v>550</v>
      </c>
      <c r="E225" s="424">
        <v>3933505.6799999997</v>
      </c>
      <c r="F225" s="46" t="s">
        <v>953</v>
      </c>
      <c r="J225" s="444"/>
    </row>
    <row r="226" spans="1:10" ht="15" customHeight="1" x14ac:dyDescent="0.25">
      <c r="A226" s="322" t="s">
        <v>958</v>
      </c>
      <c r="B226" s="46" t="s">
        <v>1876</v>
      </c>
      <c r="C226" s="444" t="s">
        <v>363</v>
      </c>
      <c r="D226" s="46" t="s">
        <v>550</v>
      </c>
      <c r="E226" s="424">
        <v>2540222.16</v>
      </c>
      <c r="F226" s="46" t="s">
        <v>953</v>
      </c>
      <c r="J226" s="444"/>
    </row>
    <row r="227" spans="1:10" ht="15" customHeight="1" x14ac:dyDescent="0.25">
      <c r="A227" s="322" t="s">
        <v>958</v>
      </c>
      <c r="B227" s="46" t="s">
        <v>1780</v>
      </c>
      <c r="C227" s="444" t="s">
        <v>363</v>
      </c>
      <c r="D227" s="46" t="s">
        <v>550</v>
      </c>
      <c r="E227" s="424">
        <v>1819761.7200000002</v>
      </c>
      <c r="F227" s="46" t="s">
        <v>953</v>
      </c>
      <c r="J227" s="444"/>
    </row>
    <row r="228" spans="1:10" ht="15" customHeight="1" x14ac:dyDescent="0.25">
      <c r="A228" s="322" t="s">
        <v>958</v>
      </c>
      <c r="B228" s="46" t="s">
        <v>1796</v>
      </c>
      <c r="C228" s="444" t="s">
        <v>363</v>
      </c>
      <c r="D228" s="46" t="s">
        <v>550</v>
      </c>
      <c r="E228" s="424">
        <v>3903349.92</v>
      </c>
      <c r="F228" s="46" t="s">
        <v>953</v>
      </c>
      <c r="J228" s="444"/>
    </row>
    <row r="229" spans="1:10" ht="15" customHeight="1" x14ac:dyDescent="0.25">
      <c r="A229" s="322" t="s">
        <v>958</v>
      </c>
      <c r="B229" s="46" t="s">
        <v>1877</v>
      </c>
      <c r="C229" s="444" t="s">
        <v>363</v>
      </c>
      <c r="D229" s="46" t="s">
        <v>550</v>
      </c>
      <c r="E229" s="424">
        <v>67362067.800000012</v>
      </c>
      <c r="F229" s="46" t="s">
        <v>953</v>
      </c>
      <c r="J229" s="444"/>
    </row>
    <row r="230" spans="1:10" ht="15" customHeight="1" x14ac:dyDescent="0.25">
      <c r="A230" s="322" t="s">
        <v>958</v>
      </c>
      <c r="B230" s="46" t="s">
        <v>1878</v>
      </c>
      <c r="C230" s="444" t="s">
        <v>363</v>
      </c>
      <c r="D230" s="46" t="s">
        <v>550</v>
      </c>
      <c r="E230" s="424">
        <v>60006830.280000001</v>
      </c>
      <c r="F230" s="46" t="s">
        <v>953</v>
      </c>
      <c r="J230" s="444"/>
    </row>
    <row r="231" spans="1:10" ht="15" customHeight="1" x14ac:dyDescent="0.25">
      <c r="A231" s="322" t="s">
        <v>958</v>
      </c>
      <c r="B231" s="46" t="s">
        <v>1879</v>
      </c>
      <c r="C231" s="444" t="s">
        <v>363</v>
      </c>
      <c r="D231" s="46" t="s">
        <v>550</v>
      </c>
      <c r="E231" s="424">
        <v>2519317.08</v>
      </c>
      <c r="F231" s="46" t="s">
        <v>953</v>
      </c>
      <c r="J231" s="444"/>
    </row>
    <row r="232" spans="1:10" ht="15" customHeight="1" x14ac:dyDescent="0.25">
      <c r="A232" s="322" t="s">
        <v>958</v>
      </c>
      <c r="B232" s="46" t="s">
        <v>1764</v>
      </c>
      <c r="C232" s="444" t="s">
        <v>363</v>
      </c>
      <c r="D232" s="46" t="s">
        <v>550</v>
      </c>
      <c r="E232" s="424">
        <v>1804756.6800000002</v>
      </c>
      <c r="F232" s="46" t="s">
        <v>953</v>
      </c>
      <c r="J232" s="444"/>
    </row>
    <row r="233" spans="1:10" ht="15" customHeight="1" x14ac:dyDescent="0.25">
      <c r="A233" s="322" t="s">
        <v>958</v>
      </c>
      <c r="B233" s="46" t="s">
        <v>1798</v>
      </c>
      <c r="C233" s="444" t="s">
        <v>363</v>
      </c>
      <c r="D233" s="46" t="s">
        <v>550</v>
      </c>
      <c r="E233" s="424">
        <v>3871154.64</v>
      </c>
      <c r="F233" s="46" t="s">
        <v>953</v>
      </c>
      <c r="J233" s="444"/>
    </row>
    <row r="234" spans="1:10" ht="15" customHeight="1" x14ac:dyDescent="0.25">
      <c r="A234" s="322" t="s">
        <v>958</v>
      </c>
      <c r="B234" s="46" t="s">
        <v>1880</v>
      </c>
      <c r="C234" s="444" t="s">
        <v>363</v>
      </c>
      <c r="D234" s="46" t="s">
        <v>550</v>
      </c>
      <c r="E234" s="424">
        <v>2499140.4000000004</v>
      </c>
      <c r="F234" s="46" t="s">
        <v>953</v>
      </c>
      <c r="J234" s="444"/>
    </row>
    <row r="235" spans="1:10" ht="15" customHeight="1" x14ac:dyDescent="0.25">
      <c r="A235" s="322" t="s">
        <v>958</v>
      </c>
      <c r="B235" s="46" t="s">
        <v>1765</v>
      </c>
      <c r="C235" s="444" t="s">
        <v>363</v>
      </c>
      <c r="D235" s="46" t="s">
        <v>550</v>
      </c>
      <c r="E235" s="424">
        <v>1790261.52</v>
      </c>
      <c r="F235" s="46" t="s">
        <v>953</v>
      </c>
      <c r="J235" s="444"/>
    </row>
    <row r="236" spans="1:10" ht="15" customHeight="1" x14ac:dyDescent="0.25">
      <c r="A236" s="322" t="s">
        <v>958</v>
      </c>
      <c r="B236" s="46" t="s">
        <v>1881</v>
      </c>
      <c r="C236" s="444" t="s">
        <v>363</v>
      </c>
      <c r="D236" s="46" t="s">
        <v>550</v>
      </c>
      <c r="E236" s="424">
        <v>3839979.1199999996</v>
      </c>
      <c r="F236" s="46" t="s">
        <v>953</v>
      </c>
      <c r="J236" s="444"/>
    </row>
    <row r="237" spans="1:10" ht="15" customHeight="1" x14ac:dyDescent="0.25">
      <c r="A237" s="322" t="s">
        <v>958</v>
      </c>
      <c r="B237" s="46" t="s">
        <v>1882</v>
      </c>
      <c r="C237" s="444" t="s">
        <v>363</v>
      </c>
      <c r="D237" s="46" t="s">
        <v>550</v>
      </c>
      <c r="E237" s="424">
        <v>2478235.3200000003</v>
      </c>
      <c r="F237" s="46" t="s">
        <v>953</v>
      </c>
      <c r="J237" s="444"/>
    </row>
    <row r="238" spans="1:10" ht="15" customHeight="1" x14ac:dyDescent="0.25">
      <c r="A238" s="322" t="s">
        <v>958</v>
      </c>
      <c r="B238" s="46" t="s">
        <v>1863</v>
      </c>
      <c r="C238" s="444" t="s">
        <v>363</v>
      </c>
      <c r="D238" s="46" t="s">
        <v>550</v>
      </c>
      <c r="E238" s="424">
        <v>1775329.3199999998</v>
      </c>
      <c r="F238" s="46" t="s">
        <v>953</v>
      </c>
      <c r="J238" s="444"/>
    </row>
    <row r="239" spans="1:10" ht="15" customHeight="1" x14ac:dyDescent="0.25">
      <c r="A239" s="322" t="s">
        <v>958</v>
      </c>
      <c r="B239" s="46" t="s">
        <v>1801</v>
      </c>
      <c r="C239" s="444" t="s">
        <v>363</v>
      </c>
      <c r="D239" s="46" t="s">
        <v>550</v>
      </c>
      <c r="E239" s="424">
        <v>3807711</v>
      </c>
      <c r="F239" s="46" t="s">
        <v>953</v>
      </c>
      <c r="J239" s="444"/>
    </row>
    <row r="240" spans="1:10" ht="15" customHeight="1" x14ac:dyDescent="0.25">
      <c r="A240" s="322" t="s">
        <v>958</v>
      </c>
      <c r="B240" s="46" t="s">
        <v>1883</v>
      </c>
      <c r="C240" s="444" t="s">
        <v>363</v>
      </c>
      <c r="D240" s="46" t="s">
        <v>550</v>
      </c>
      <c r="E240" s="424">
        <v>2458058.6399999997</v>
      </c>
      <c r="F240" s="46" t="s">
        <v>953</v>
      </c>
      <c r="J240" s="444"/>
    </row>
    <row r="241" spans="1:10" ht="15" customHeight="1" x14ac:dyDescent="0.25">
      <c r="A241" s="322" t="s">
        <v>958</v>
      </c>
      <c r="B241" s="46" t="s">
        <v>1781</v>
      </c>
      <c r="C241" s="444" t="s">
        <v>363</v>
      </c>
      <c r="D241" s="46" t="s">
        <v>550</v>
      </c>
      <c r="E241" s="424">
        <v>1760834.1600000001</v>
      </c>
      <c r="F241" s="46" t="s">
        <v>953</v>
      </c>
      <c r="J241" s="444"/>
    </row>
    <row r="242" spans="1:10" ht="15" customHeight="1" x14ac:dyDescent="0.25">
      <c r="A242" s="322" t="s">
        <v>958</v>
      </c>
      <c r="B242" s="46" t="s">
        <v>1884</v>
      </c>
      <c r="C242" s="444" t="s">
        <v>363</v>
      </c>
      <c r="D242" s="46" t="s">
        <v>550</v>
      </c>
      <c r="E242" s="424">
        <v>3776535.48</v>
      </c>
      <c r="F242" s="46" t="s">
        <v>953</v>
      </c>
      <c r="J242" s="444"/>
    </row>
    <row r="243" spans="1:10" ht="15" customHeight="1" x14ac:dyDescent="0.25">
      <c r="A243" s="322" t="s">
        <v>958</v>
      </c>
      <c r="B243" s="46" t="s">
        <v>1885</v>
      </c>
      <c r="C243" s="444" t="s">
        <v>363</v>
      </c>
      <c r="D243" s="46" t="s">
        <v>550</v>
      </c>
      <c r="E243" s="424">
        <v>2437153.5599999996</v>
      </c>
      <c r="F243" s="46" t="s">
        <v>953</v>
      </c>
      <c r="J243" s="444"/>
    </row>
    <row r="244" spans="1:10" ht="15" customHeight="1" x14ac:dyDescent="0.25">
      <c r="A244" s="322" t="s">
        <v>958</v>
      </c>
      <c r="B244" s="46" t="s">
        <v>1865</v>
      </c>
      <c r="C244" s="444" t="s">
        <v>363</v>
      </c>
      <c r="D244" s="46" t="s">
        <v>550</v>
      </c>
      <c r="E244" s="424">
        <v>1745829.12</v>
      </c>
      <c r="F244" s="46" t="s">
        <v>953</v>
      </c>
      <c r="J244" s="444"/>
    </row>
    <row r="245" spans="1:10" ht="15" customHeight="1" x14ac:dyDescent="0.25">
      <c r="A245" s="322" t="s">
        <v>958</v>
      </c>
      <c r="B245" s="46" t="s">
        <v>1886</v>
      </c>
      <c r="C245" s="444" t="s">
        <v>363</v>
      </c>
      <c r="D245" s="46" t="s">
        <v>550</v>
      </c>
      <c r="E245" s="424">
        <v>3744267.36</v>
      </c>
      <c r="F245" s="46" t="s">
        <v>953</v>
      </c>
      <c r="J245" s="444"/>
    </row>
    <row r="246" spans="1:10" ht="15" customHeight="1" x14ac:dyDescent="0.25">
      <c r="A246" s="322" t="s">
        <v>958</v>
      </c>
      <c r="B246" s="46" t="s">
        <v>1755</v>
      </c>
      <c r="C246" s="444" t="s">
        <v>363</v>
      </c>
      <c r="D246" s="46" t="s">
        <v>550</v>
      </c>
      <c r="E246" s="424">
        <v>2416321.3200000003</v>
      </c>
      <c r="F246" s="46" t="s">
        <v>953</v>
      </c>
      <c r="J246" s="444"/>
    </row>
    <row r="247" spans="1:10" ht="15" customHeight="1" x14ac:dyDescent="0.25">
      <c r="A247" s="322" t="s">
        <v>958</v>
      </c>
      <c r="B247" s="46" t="s">
        <v>1867</v>
      </c>
      <c r="C247" s="444" t="s">
        <v>363</v>
      </c>
      <c r="D247" s="46" t="s">
        <v>550</v>
      </c>
      <c r="E247" s="424">
        <v>1730896.92</v>
      </c>
      <c r="F247" s="46" t="s">
        <v>953</v>
      </c>
      <c r="J247" s="444"/>
    </row>
    <row r="248" spans="1:10" ht="15" customHeight="1" x14ac:dyDescent="0.25">
      <c r="A248" s="322" t="s">
        <v>958</v>
      </c>
      <c r="B248" s="46" t="s">
        <v>1887</v>
      </c>
      <c r="C248" s="444" t="s">
        <v>363</v>
      </c>
      <c r="D248" s="46" t="s">
        <v>550</v>
      </c>
      <c r="E248" s="424">
        <v>3712072.08</v>
      </c>
      <c r="F248" s="46" t="s">
        <v>953</v>
      </c>
      <c r="J248" s="444"/>
    </row>
    <row r="249" spans="1:10" ht="15" customHeight="1" x14ac:dyDescent="0.25">
      <c r="A249" s="322" t="s">
        <v>958</v>
      </c>
      <c r="B249" s="46" t="s">
        <v>1888</v>
      </c>
      <c r="C249" s="444" t="s">
        <v>363</v>
      </c>
      <c r="D249" s="46" t="s">
        <v>550</v>
      </c>
      <c r="E249" s="424">
        <v>64075235.639999993</v>
      </c>
      <c r="F249" s="46" t="s">
        <v>953</v>
      </c>
      <c r="J249" s="444"/>
    </row>
    <row r="250" spans="1:10" ht="15" customHeight="1" x14ac:dyDescent="0.25">
      <c r="A250" s="322" t="s">
        <v>958</v>
      </c>
      <c r="B250" s="46" t="s">
        <v>1889</v>
      </c>
      <c r="C250" s="444" t="s">
        <v>363</v>
      </c>
      <c r="D250" s="46" t="s">
        <v>550</v>
      </c>
      <c r="E250" s="424">
        <v>57075020.280000001</v>
      </c>
      <c r="F250" s="46" t="s">
        <v>953</v>
      </c>
      <c r="J250" s="444"/>
    </row>
    <row r="251" spans="1:10" ht="15" customHeight="1" x14ac:dyDescent="0.25">
      <c r="A251" s="322" t="s">
        <v>958</v>
      </c>
      <c r="B251" s="46" t="s">
        <v>1756</v>
      </c>
      <c r="C251" s="444" t="s">
        <v>363</v>
      </c>
      <c r="D251" s="46" t="s">
        <v>550</v>
      </c>
      <c r="E251" s="424">
        <v>2396071.7999999998</v>
      </c>
      <c r="F251" s="46" t="s">
        <v>953</v>
      </c>
      <c r="J251" s="444"/>
    </row>
    <row r="252" spans="1:10" ht="15" customHeight="1" x14ac:dyDescent="0.25">
      <c r="A252" s="322" t="s">
        <v>958</v>
      </c>
      <c r="B252" s="46" t="s">
        <v>1608</v>
      </c>
      <c r="C252" s="444" t="s">
        <v>363</v>
      </c>
      <c r="D252" s="46" t="s">
        <v>550</v>
      </c>
      <c r="E252" s="424">
        <v>1716401.76</v>
      </c>
      <c r="F252" s="46" t="s">
        <v>953</v>
      </c>
      <c r="J252" s="444"/>
    </row>
    <row r="253" spans="1:10" ht="15" customHeight="1" x14ac:dyDescent="0.25">
      <c r="A253" s="322" t="s">
        <v>958</v>
      </c>
      <c r="B253" s="46" t="s">
        <v>1890</v>
      </c>
      <c r="C253" s="444" t="s">
        <v>363</v>
      </c>
      <c r="D253" s="46" t="s">
        <v>550</v>
      </c>
      <c r="E253" s="424">
        <v>3680823.7199999997</v>
      </c>
      <c r="F253" s="46" t="s">
        <v>953</v>
      </c>
      <c r="J253" s="444"/>
    </row>
    <row r="254" spans="1:10" ht="15" customHeight="1" x14ac:dyDescent="0.25">
      <c r="A254" s="322" t="s">
        <v>958</v>
      </c>
      <c r="B254" s="46" t="s">
        <v>1891</v>
      </c>
      <c r="C254" s="444" t="s">
        <v>363</v>
      </c>
      <c r="D254" s="46" t="s">
        <v>550</v>
      </c>
      <c r="E254" s="424">
        <v>2375239.5599999996</v>
      </c>
      <c r="F254" s="46" t="s">
        <v>953</v>
      </c>
      <c r="J254" s="444"/>
    </row>
    <row r="255" spans="1:10" ht="15" customHeight="1" x14ac:dyDescent="0.25">
      <c r="A255" s="322" t="s">
        <v>958</v>
      </c>
      <c r="B255" s="46" t="s">
        <v>1610</v>
      </c>
      <c r="C255" s="444" t="s">
        <v>363</v>
      </c>
      <c r="D255" s="46" t="s">
        <v>550</v>
      </c>
      <c r="E255" s="424">
        <v>1701396.7200000002</v>
      </c>
      <c r="F255" s="46" t="s">
        <v>953</v>
      </c>
      <c r="J255" s="444"/>
    </row>
    <row r="256" spans="1:10" ht="15" customHeight="1" x14ac:dyDescent="0.25">
      <c r="A256" s="322" t="s">
        <v>958</v>
      </c>
      <c r="B256" s="46" t="s">
        <v>1023</v>
      </c>
      <c r="C256" s="444" t="s">
        <v>363</v>
      </c>
      <c r="D256" s="46" t="s">
        <v>550</v>
      </c>
      <c r="E256" s="424">
        <v>3648628.4400000004</v>
      </c>
      <c r="F256" s="46" t="s">
        <v>953</v>
      </c>
      <c r="J256" s="444"/>
    </row>
    <row r="257" spans="1:10" ht="15" customHeight="1" x14ac:dyDescent="0.25">
      <c r="A257" s="322" t="s">
        <v>958</v>
      </c>
      <c r="B257" s="46" t="s">
        <v>1892</v>
      </c>
      <c r="C257" s="444" t="s">
        <v>363</v>
      </c>
      <c r="D257" s="46" t="s">
        <v>550</v>
      </c>
      <c r="E257" s="424">
        <v>2354990.04</v>
      </c>
      <c r="F257" s="46" t="s">
        <v>953</v>
      </c>
      <c r="J257" s="444"/>
    </row>
    <row r="258" spans="1:10" ht="15" customHeight="1" x14ac:dyDescent="0.25">
      <c r="A258" s="322" t="s">
        <v>958</v>
      </c>
      <c r="B258" s="46" t="s">
        <v>1612</v>
      </c>
      <c r="C258" s="444" t="s">
        <v>363</v>
      </c>
      <c r="D258" s="46" t="s">
        <v>550</v>
      </c>
      <c r="E258" s="424">
        <v>1686901.56</v>
      </c>
      <c r="F258" s="46" t="s">
        <v>953</v>
      </c>
      <c r="J258" s="444"/>
    </row>
    <row r="259" spans="1:10" ht="15" customHeight="1" x14ac:dyDescent="0.25">
      <c r="A259" s="322" t="s">
        <v>958</v>
      </c>
      <c r="B259" s="46" t="s">
        <v>1893</v>
      </c>
      <c r="C259" s="444" t="s">
        <v>363</v>
      </c>
      <c r="D259" s="46" t="s">
        <v>550</v>
      </c>
      <c r="E259" s="424">
        <v>3617380.08</v>
      </c>
      <c r="F259" s="46" t="s">
        <v>953</v>
      </c>
      <c r="J259" s="444"/>
    </row>
    <row r="260" spans="1:10" ht="15" customHeight="1" x14ac:dyDescent="0.25">
      <c r="A260" s="322" t="s">
        <v>958</v>
      </c>
      <c r="B260" s="46" t="s">
        <v>1494</v>
      </c>
      <c r="C260" s="444" t="s">
        <v>363</v>
      </c>
      <c r="D260" s="46" t="s">
        <v>550</v>
      </c>
      <c r="E260" s="424">
        <v>11094041.879999999</v>
      </c>
      <c r="F260" s="46" t="s">
        <v>953</v>
      </c>
      <c r="J260" s="444"/>
    </row>
    <row r="261" spans="1:10" ht="15" customHeight="1" x14ac:dyDescent="0.25">
      <c r="A261" s="322" t="s">
        <v>958</v>
      </c>
      <c r="B261" s="46" t="s">
        <v>1446</v>
      </c>
      <c r="C261" s="444" t="s">
        <v>363</v>
      </c>
      <c r="D261" s="46" t="s">
        <v>550</v>
      </c>
      <c r="E261" s="424">
        <v>1749689.6400000001</v>
      </c>
      <c r="F261" s="46" t="s">
        <v>953</v>
      </c>
      <c r="J261" s="444"/>
    </row>
    <row r="262" spans="1:10" ht="15" customHeight="1" x14ac:dyDescent="0.25">
      <c r="A262" s="322" t="s">
        <v>958</v>
      </c>
      <c r="B262" s="46" t="s">
        <v>1006</v>
      </c>
      <c r="C262" s="444" t="s">
        <v>363</v>
      </c>
      <c r="D262" s="46" t="s">
        <v>550</v>
      </c>
      <c r="E262" s="424">
        <v>2841634.08</v>
      </c>
      <c r="F262" s="46" t="s">
        <v>953</v>
      </c>
      <c r="J262" s="444"/>
    </row>
    <row r="263" spans="1:10" ht="15" customHeight="1" x14ac:dyDescent="0.25">
      <c r="A263" s="322" t="s">
        <v>958</v>
      </c>
      <c r="B263" s="46" t="s">
        <v>1806</v>
      </c>
      <c r="C263" s="444" t="s">
        <v>363</v>
      </c>
      <c r="D263" s="46" t="s">
        <v>550</v>
      </c>
      <c r="E263" s="424">
        <v>11004958.559999999</v>
      </c>
      <c r="F263" s="46" t="s">
        <v>953</v>
      </c>
      <c r="J263" s="444"/>
    </row>
    <row r="264" spans="1:10" ht="15" customHeight="1" x14ac:dyDescent="0.25">
      <c r="A264" s="322" t="s">
        <v>958</v>
      </c>
      <c r="B264" s="46" t="s">
        <v>1856</v>
      </c>
      <c r="C264" s="444" t="s">
        <v>363</v>
      </c>
      <c r="D264" s="46" t="s">
        <v>550</v>
      </c>
      <c r="E264" s="424">
        <v>1735631.52</v>
      </c>
      <c r="F264" s="46" t="s">
        <v>953</v>
      </c>
      <c r="J264" s="444"/>
    </row>
    <row r="265" spans="1:10" ht="15" customHeight="1" x14ac:dyDescent="0.25">
      <c r="A265" s="322" t="s">
        <v>958</v>
      </c>
      <c r="B265" s="46" t="s">
        <v>1894</v>
      </c>
      <c r="C265" s="444" t="s">
        <v>363</v>
      </c>
      <c r="D265" s="46" t="s">
        <v>550</v>
      </c>
      <c r="E265" s="424">
        <v>2818762.3200000003</v>
      </c>
      <c r="F265" s="46" t="s">
        <v>953</v>
      </c>
      <c r="J265" s="444"/>
    </row>
    <row r="266" spans="1:10" ht="15" customHeight="1" x14ac:dyDescent="0.25">
      <c r="A266" s="322" t="s">
        <v>958</v>
      </c>
      <c r="B266" s="46" t="s">
        <v>1807</v>
      </c>
      <c r="C266" s="444" t="s">
        <v>363</v>
      </c>
      <c r="D266" s="46" t="s">
        <v>550</v>
      </c>
      <c r="E266" s="424">
        <v>10915875.239999998</v>
      </c>
      <c r="F266" s="46" t="s">
        <v>953</v>
      </c>
      <c r="J266" s="444"/>
    </row>
    <row r="267" spans="1:10" ht="15" customHeight="1" x14ac:dyDescent="0.25">
      <c r="A267" s="322" t="s">
        <v>958</v>
      </c>
      <c r="B267" s="46" t="s">
        <v>1857</v>
      </c>
      <c r="C267" s="444" t="s">
        <v>363</v>
      </c>
      <c r="D267" s="46" t="s">
        <v>550</v>
      </c>
      <c r="E267" s="424">
        <v>4519357.8000000007</v>
      </c>
      <c r="F267" s="46" t="s">
        <v>953</v>
      </c>
      <c r="J267" s="444"/>
    </row>
    <row r="268" spans="1:10" ht="15" customHeight="1" x14ac:dyDescent="0.25">
      <c r="A268" s="322" t="s">
        <v>958</v>
      </c>
      <c r="B268" s="46" t="s">
        <v>1808</v>
      </c>
      <c r="C268" s="444" t="s">
        <v>363</v>
      </c>
      <c r="D268" s="46" t="s">
        <v>550</v>
      </c>
      <c r="E268" s="424">
        <v>10832546.280000001</v>
      </c>
      <c r="F268" s="46" t="s">
        <v>953</v>
      </c>
      <c r="J268" s="444"/>
    </row>
    <row r="269" spans="1:10" ht="15" customHeight="1" x14ac:dyDescent="0.25">
      <c r="A269" s="322" t="s">
        <v>958</v>
      </c>
      <c r="B269" s="46" t="s">
        <v>1858</v>
      </c>
      <c r="C269" s="444" t="s">
        <v>363</v>
      </c>
      <c r="D269" s="46" t="s">
        <v>550</v>
      </c>
      <c r="E269" s="424">
        <v>1708316.52</v>
      </c>
      <c r="F269" s="46" t="s">
        <v>953</v>
      </c>
      <c r="J269" s="444"/>
    </row>
    <row r="270" spans="1:10" ht="15" customHeight="1" x14ac:dyDescent="0.25">
      <c r="A270" s="322" t="s">
        <v>958</v>
      </c>
      <c r="B270" s="46" t="s">
        <v>1877</v>
      </c>
      <c r="C270" s="444" t="s">
        <v>363</v>
      </c>
      <c r="D270" s="46" t="s">
        <v>550</v>
      </c>
      <c r="E270" s="424">
        <v>2774475.5999999996</v>
      </c>
      <c r="F270" s="46" t="s">
        <v>953</v>
      </c>
      <c r="J270" s="444"/>
    </row>
    <row r="271" spans="1:10" ht="15" customHeight="1" x14ac:dyDescent="0.25">
      <c r="A271" s="322" t="s">
        <v>958</v>
      </c>
      <c r="B271" s="46" t="s">
        <v>1809</v>
      </c>
      <c r="C271" s="444" t="s">
        <v>363</v>
      </c>
      <c r="D271" s="46" t="s">
        <v>550</v>
      </c>
      <c r="E271" s="424">
        <v>10743462.960000001</v>
      </c>
      <c r="F271" s="46" t="s">
        <v>953</v>
      </c>
      <c r="J271" s="444"/>
    </row>
    <row r="272" spans="1:10" ht="15" customHeight="1" x14ac:dyDescent="0.25">
      <c r="A272" s="322" t="s">
        <v>958</v>
      </c>
      <c r="B272" s="46" t="s">
        <v>1810</v>
      </c>
      <c r="C272" s="444" t="s">
        <v>363</v>
      </c>
      <c r="D272" s="46" t="s">
        <v>550</v>
      </c>
      <c r="E272" s="424">
        <v>75699407.040000007</v>
      </c>
      <c r="F272" s="46" t="s">
        <v>953</v>
      </c>
      <c r="J272" s="444"/>
    </row>
    <row r="273" spans="1:10" ht="15" customHeight="1" x14ac:dyDescent="0.25">
      <c r="A273" s="322" t="s">
        <v>958</v>
      </c>
      <c r="B273" s="46" t="s">
        <v>1880</v>
      </c>
      <c r="C273" s="444" t="s">
        <v>363</v>
      </c>
      <c r="D273" s="46" t="s">
        <v>550</v>
      </c>
      <c r="E273" s="424">
        <v>80144759.400000006</v>
      </c>
      <c r="F273" s="46" t="s">
        <v>953</v>
      </c>
      <c r="J273" s="444"/>
    </row>
    <row r="274" spans="1:10" ht="15" customHeight="1" x14ac:dyDescent="0.25">
      <c r="A274" s="322" t="s">
        <v>958</v>
      </c>
      <c r="B274" s="46" t="s">
        <v>1811</v>
      </c>
      <c r="C274" s="444" t="s">
        <v>363</v>
      </c>
      <c r="D274" s="46" t="s">
        <v>550</v>
      </c>
      <c r="E274" s="424">
        <v>10657220.399999999</v>
      </c>
      <c r="F274" s="46" t="s">
        <v>953</v>
      </c>
      <c r="J274" s="444"/>
    </row>
    <row r="275" spans="1:10" ht="15" customHeight="1" x14ac:dyDescent="0.25">
      <c r="A275" s="322" t="s">
        <v>958</v>
      </c>
      <c r="B275" s="46" t="s">
        <v>1812</v>
      </c>
      <c r="C275" s="444" t="s">
        <v>363</v>
      </c>
      <c r="D275" s="46" t="s">
        <v>550</v>
      </c>
      <c r="E275" s="424">
        <v>1680637.3199999998</v>
      </c>
      <c r="F275" s="46" t="s">
        <v>953</v>
      </c>
      <c r="J275" s="444"/>
    </row>
    <row r="276" spans="1:10" ht="15" customHeight="1" x14ac:dyDescent="0.25">
      <c r="A276" s="322" t="s">
        <v>958</v>
      </c>
      <c r="B276" s="46" t="s">
        <v>1895</v>
      </c>
      <c r="C276" s="444" t="s">
        <v>363</v>
      </c>
      <c r="D276" s="46" t="s">
        <v>550</v>
      </c>
      <c r="E276" s="424">
        <v>2729460.48</v>
      </c>
      <c r="F276" s="46" t="s">
        <v>953</v>
      </c>
      <c r="J276" s="444"/>
    </row>
    <row r="277" spans="1:10" ht="15" customHeight="1" x14ac:dyDescent="0.25">
      <c r="A277" s="322" t="s">
        <v>958</v>
      </c>
      <c r="B277" s="46" t="s">
        <v>1813</v>
      </c>
      <c r="C277" s="444" t="s">
        <v>363</v>
      </c>
      <c r="D277" s="46" t="s">
        <v>550</v>
      </c>
      <c r="E277" s="424">
        <v>10568137.08</v>
      </c>
      <c r="F277" s="46" t="s">
        <v>953</v>
      </c>
      <c r="J277" s="444"/>
    </row>
    <row r="278" spans="1:10" ht="15" customHeight="1" x14ac:dyDescent="0.25">
      <c r="A278" s="322" t="s">
        <v>958</v>
      </c>
      <c r="B278" s="46" t="s">
        <v>1859</v>
      </c>
      <c r="C278" s="444" t="s">
        <v>363</v>
      </c>
      <c r="D278" s="46" t="s">
        <v>550</v>
      </c>
      <c r="E278" s="424">
        <v>4373896.32</v>
      </c>
      <c r="F278" s="46" t="s">
        <v>953</v>
      </c>
      <c r="J278" s="444"/>
    </row>
    <row r="279" spans="1:10" ht="15" customHeight="1" x14ac:dyDescent="0.25">
      <c r="A279" s="322" t="s">
        <v>958</v>
      </c>
      <c r="B279" s="46" t="s">
        <v>1814</v>
      </c>
      <c r="C279" s="444" t="s">
        <v>363</v>
      </c>
      <c r="D279" s="46" t="s">
        <v>550</v>
      </c>
      <c r="E279" s="424">
        <v>10481967.359999999</v>
      </c>
      <c r="F279" s="46" t="s">
        <v>953</v>
      </c>
      <c r="J279" s="444"/>
    </row>
    <row r="280" spans="1:10" ht="15" customHeight="1" x14ac:dyDescent="0.25">
      <c r="A280" s="322" t="s">
        <v>958</v>
      </c>
      <c r="B280" s="46" t="s">
        <v>1860</v>
      </c>
      <c r="C280" s="444" t="s">
        <v>363</v>
      </c>
      <c r="D280" s="46" t="s">
        <v>550</v>
      </c>
      <c r="E280" s="424">
        <v>1652885.2799999998</v>
      </c>
      <c r="F280" s="46" t="s">
        <v>953</v>
      </c>
      <c r="J280" s="444"/>
    </row>
    <row r="281" spans="1:10" ht="15" customHeight="1" x14ac:dyDescent="0.25">
      <c r="A281" s="322" t="s">
        <v>958</v>
      </c>
      <c r="B281" s="46" t="s">
        <v>1896</v>
      </c>
      <c r="C281" s="444" t="s">
        <v>363</v>
      </c>
      <c r="D281" s="46" t="s">
        <v>550</v>
      </c>
      <c r="E281" s="424">
        <v>2684445.3600000003</v>
      </c>
      <c r="F281" s="46" t="s">
        <v>953</v>
      </c>
      <c r="J281" s="444"/>
    </row>
    <row r="282" spans="1:10" ht="15" customHeight="1" x14ac:dyDescent="0.25">
      <c r="A282" s="322" t="s">
        <v>958</v>
      </c>
      <c r="B282" s="46" t="s">
        <v>1815</v>
      </c>
      <c r="C282" s="444" t="s">
        <v>363</v>
      </c>
      <c r="D282" s="46" t="s">
        <v>550</v>
      </c>
      <c r="E282" s="424">
        <v>10392884.039999999</v>
      </c>
      <c r="F282" s="46" t="s">
        <v>953</v>
      </c>
      <c r="J282" s="444"/>
    </row>
    <row r="283" spans="1:10" ht="15" customHeight="1" x14ac:dyDescent="0.25">
      <c r="A283" s="322" t="s">
        <v>958</v>
      </c>
      <c r="B283" s="46" t="s">
        <v>1777</v>
      </c>
      <c r="C283" s="444" t="s">
        <v>363</v>
      </c>
      <c r="D283" s="46" t="s">
        <v>550</v>
      </c>
      <c r="E283" s="424">
        <v>1638827.1600000001</v>
      </c>
      <c r="F283" s="46" t="s">
        <v>953</v>
      </c>
      <c r="J283" s="444"/>
    </row>
    <row r="284" spans="1:10" ht="15" customHeight="1" x14ac:dyDescent="0.25">
      <c r="A284" s="322" t="s">
        <v>958</v>
      </c>
      <c r="B284" s="46" t="s">
        <v>1897</v>
      </c>
      <c r="C284" s="444" t="s">
        <v>363</v>
      </c>
      <c r="D284" s="46" t="s">
        <v>550</v>
      </c>
      <c r="E284" s="424">
        <v>2661573.5999999996</v>
      </c>
      <c r="F284" s="46" t="s">
        <v>953</v>
      </c>
      <c r="J284" s="444"/>
    </row>
    <row r="285" spans="1:10" ht="15" customHeight="1" x14ac:dyDescent="0.25">
      <c r="A285" s="322" t="s">
        <v>958</v>
      </c>
      <c r="B285" s="46" t="s">
        <v>1786</v>
      </c>
      <c r="C285" s="444" t="s">
        <v>363</v>
      </c>
      <c r="D285" s="46" t="s">
        <v>550</v>
      </c>
      <c r="E285" s="424">
        <v>10303800.719999999</v>
      </c>
      <c r="F285" s="46" t="s">
        <v>953</v>
      </c>
      <c r="J285" s="444"/>
    </row>
    <row r="286" spans="1:10" ht="15" customHeight="1" x14ac:dyDescent="0.25">
      <c r="A286" s="322" t="s">
        <v>958</v>
      </c>
      <c r="B286" s="46" t="s">
        <v>1888</v>
      </c>
      <c r="C286" s="444" t="s">
        <v>363</v>
      </c>
      <c r="D286" s="46" t="s">
        <v>550</v>
      </c>
      <c r="E286" s="424">
        <v>4264199.28</v>
      </c>
      <c r="F286" s="46" t="s">
        <v>953</v>
      </c>
      <c r="J286" s="444"/>
    </row>
    <row r="287" spans="1:10" ht="15" customHeight="1" x14ac:dyDescent="0.25">
      <c r="A287" s="322" t="s">
        <v>958</v>
      </c>
      <c r="B287" s="46" t="s">
        <v>1574</v>
      </c>
      <c r="C287" s="444" t="s">
        <v>363</v>
      </c>
      <c r="D287" s="46" t="s">
        <v>550</v>
      </c>
      <c r="E287" s="424">
        <v>10217558.16</v>
      </c>
      <c r="F287" s="46" t="s">
        <v>953</v>
      </c>
      <c r="J287" s="444"/>
    </row>
    <row r="288" spans="1:10" ht="15" customHeight="1" x14ac:dyDescent="0.25">
      <c r="A288" s="322" t="s">
        <v>958</v>
      </c>
      <c r="B288" s="46" t="s">
        <v>1816</v>
      </c>
      <c r="C288" s="444" t="s">
        <v>363</v>
      </c>
      <c r="D288" s="46" t="s">
        <v>550</v>
      </c>
      <c r="E288" s="424">
        <v>1611075.12</v>
      </c>
      <c r="F288" s="46" t="s">
        <v>953</v>
      </c>
      <c r="J288" s="444"/>
    </row>
    <row r="289" spans="1:10" ht="15" customHeight="1" x14ac:dyDescent="0.25">
      <c r="A289" s="322" t="s">
        <v>958</v>
      </c>
      <c r="B289" s="46" t="s">
        <v>1547</v>
      </c>
      <c r="C289" s="444" t="s">
        <v>363</v>
      </c>
      <c r="D289" s="46" t="s">
        <v>550</v>
      </c>
      <c r="E289" s="424">
        <v>2616485.6399999997</v>
      </c>
      <c r="F289" s="46" t="s">
        <v>953</v>
      </c>
      <c r="J289" s="444"/>
    </row>
    <row r="290" spans="1:10" ht="15" customHeight="1" x14ac:dyDescent="0.25">
      <c r="A290" s="322" t="s">
        <v>958</v>
      </c>
      <c r="B290" s="46" t="s">
        <v>1576</v>
      </c>
      <c r="C290" s="444" t="s">
        <v>363</v>
      </c>
      <c r="D290" s="46" t="s">
        <v>550</v>
      </c>
      <c r="E290" s="424">
        <v>10128474.84</v>
      </c>
      <c r="F290" s="46" t="s">
        <v>953</v>
      </c>
      <c r="J290" s="444"/>
    </row>
    <row r="291" spans="1:10" ht="15" customHeight="1" x14ac:dyDescent="0.25">
      <c r="A291" s="322" t="s">
        <v>958</v>
      </c>
      <c r="B291" s="46" t="s">
        <v>1817</v>
      </c>
      <c r="C291" s="444" t="s">
        <v>363</v>
      </c>
      <c r="D291" s="46" t="s">
        <v>550</v>
      </c>
      <c r="E291" s="424">
        <v>4191359.2800000007</v>
      </c>
      <c r="F291" s="46" t="s">
        <v>953</v>
      </c>
      <c r="J291" s="444"/>
    </row>
    <row r="292" spans="1:10" ht="15" customHeight="1" x14ac:dyDescent="0.25">
      <c r="A292" s="322" t="s">
        <v>958</v>
      </c>
      <c r="B292" s="46" t="s">
        <v>1530</v>
      </c>
      <c r="C292" s="444" t="s">
        <v>363</v>
      </c>
      <c r="D292" s="46" t="s">
        <v>550</v>
      </c>
      <c r="E292" s="424">
        <v>10042232.280000001</v>
      </c>
      <c r="F292" s="46" t="s">
        <v>953</v>
      </c>
      <c r="J292" s="444"/>
    </row>
    <row r="293" spans="1:10" ht="15" customHeight="1" x14ac:dyDescent="0.25">
      <c r="A293" s="322" t="s">
        <v>958</v>
      </c>
      <c r="B293" s="46" t="s">
        <v>1870</v>
      </c>
      <c r="C293" s="444" t="s">
        <v>363</v>
      </c>
      <c r="D293" s="46" t="s">
        <v>550</v>
      </c>
      <c r="E293" s="424">
        <v>1583395.92</v>
      </c>
      <c r="F293" s="46" t="s">
        <v>953</v>
      </c>
      <c r="J293" s="444"/>
    </row>
    <row r="294" spans="1:10" ht="15" customHeight="1" x14ac:dyDescent="0.25">
      <c r="A294" s="322" t="s">
        <v>958</v>
      </c>
      <c r="B294" s="46" t="s">
        <v>1898</v>
      </c>
      <c r="C294" s="444" t="s">
        <v>363</v>
      </c>
      <c r="D294" s="46" t="s">
        <v>550</v>
      </c>
      <c r="E294" s="424">
        <v>165756160.80000001</v>
      </c>
      <c r="F294" s="46" t="s">
        <v>955</v>
      </c>
      <c r="J294" s="444"/>
    </row>
    <row r="295" spans="1:10" ht="15" customHeight="1" x14ac:dyDescent="0.25">
      <c r="A295" s="322" t="s">
        <v>958</v>
      </c>
      <c r="B295" s="46" t="s">
        <v>1899</v>
      </c>
      <c r="C295" s="444" t="s">
        <v>363</v>
      </c>
      <c r="D295" s="46" t="s">
        <v>550</v>
      </c>
      <c r="E295" s="424">
        <v>166021152.72</v>
      </c>
      <c r="F295" s="46" t="s">
        <v>955</v>
      </c>
      <c r="J295" s="444"/>
    </row>
    <row r="296" spans="1:10" ht="15" customHeight="1" x14ac:dyDescent="0.25">
      <c r="A296" s="322" t="s">
        <v>958</v>
      </c>
      <c r="B296" s="46" t="s">
        <v>1900</v>
      </c>
      <c r="C296" s="444" t="s">
        <v>363</v>
      </c>
      <c r="D296" s="46" t="s">
        <v>550</v>
      </c>
      <c r="E296" s="424">
        <v>167431189.44</v>
      </c>
      <c r="F296" s="46" t="s">
        <v>955</v>
      </c>
      <c r="J296" s="444"/>
    </row>
    <row r="297" spans="1:10" ht="15" customHeight="1" x14ac:dyDescent="0.25">
      <c r="A297" s="322" t="s">
        <v>958</v>
      </c>
      <c r="B297" s="46" t="s">
        <v>1901</v>
      </c>
      <c r="C297" s="444" t="s">
        <v>363</v>
      </c>
      <c r="D297" s="46" t="s">
        <v>550</v>
      </c>
      <c r="E297" s="424">
        <v>170865231.24000001</v>
      </c>
      <c r="F297" s="46" t="s">
        <v>955</v>
      </c>
      <c r="J297" s="444"/>
    </row>
    <row r="298" spans="1:10" ht="15" customHeight="1" x14ac:dyDescent="0.25">
      <c r="A298" s="322" t="s">
        <v>958</v>
      </c>
      <c r="B298" s="46" t="s">
        <v>1902</v>
      </c>
      <c r="C298" s="444" t="s">
        <v>363</v>
      </c>
      <c r="D298" s="46" t="s">
        <v>550</v>
      </c>
      <c r="E298" s="424">
        <v>170304363.24000001</v>
      </c>
      <c r="F298" s="46" t="s">
        <v>955</v>
      </c>
      <c r="J298" s="444"/>
    </row>
    <row r="299" spans="1:10" ht="15" customHeight="1" x14ac:dyDescent="0.25">
      <c r="A299" s="322" t="s">
        <v>958</v>
      </c>
      <c r="B299" s="46" t="s">
        <v>1903</v>
      </c>
      <c r="C299" s="444" t="s">
        <v>363</v>
      </c>
      <c r="D299" s="46" t="s">
        <v>550</v>
      </c>
      <c r="E299" s="424">
        <v>172663359.48000002</v>
      </c>
      <c r="F299" s="46" t="s">
        <v>955</v>
      </c>
      <c r="J299" s="444"/>
    </row>
    <row r="300" spans="1:10" ht="15" customHeight="1" x14ac:dyDescent="0.25">
      <c r="A300" s="322" t="s">
        <v>958</v>
      </c>
      <c r="B300" s="46" t="s">
        <v>1904</v>
      </c>
      <c r="C300" s="444" t="s">
        <v>363</v>
      </c>
      <c r="D300" s="46" t="s">
        <v>550</v>
      </c>
      <c r="E300" s="424">
        <v>173217234.83999997</v>
      </c>
      <c r="F300" s="46" t="s">
        <v>955</v>
      </c>
      <c r="J300" s="444"/>
    </row>
    <row r="301" spans="1:10" ht="15" customHeight="1" x14ac:dyDescent="0.25">
      <c r="A301" s="322" t="s">
        <v>958</v>
      </c>
      <c r="B301" s="46" t="s">
        <v>1905</v>
      </c>
      <c r="C301" s="444" t="s">
        <v>363</v>
      </c>
      <c r="D301" s="46" t="s">
        <v>550</v>
      </c>
      <c r="E301" s="424">
        <v>175506231.83999997</v>
      </c>
      <c r="F301" s="46" t="s">
        <v>955</v>
      </c>
      <c r="J301" s="444"/>
    </row>
    <row r="302" spans="1:10" ht="15" customHeight="1" x14ac:dyDescent="0.25">
      <c r="A302" s="322" t="s">
        <v>958</v>
      </c>
      <c r="B302" s="46" t="s">
        <v>1906</v>
      </c>
      <c r="C302" s="444" t="s">
        <v>363</v>
      </c>
      <c r="D302" s="46" t="s">
        <v>550</v>
      </c>
      <c r="E302" s="424">
        <v>176178982.07999998</v>
      </c>
      <c r="F302" s="46" t="s">
        <v>955</v>
      </c>
      <c r="J302" s="444"/>
    </row>
    <row r="303" spans="1:10" ht="15" customHeight="1" x14ac:dyDescent="0.25">
      <c r="A303" s="322" t="s">
        <v>958</v>
      </c>
      <c r="B303" s="46" t="s">
        <v>1907</v>
      </c>
      <c r="C303" s="444" t="s">
        <v>363</v>
      </c>
      <c r="D303" s="46" t="s">
        <v>550</v>
      </c>
      <c r="E303" s="424">
        <v>177675334.19999999</v>
      </c>
      <c r="F303" s="46" t="s">
        <v>955</v>
      </c>
      <c r="J303" s="444"/>
    </row>
    <row r="304" spans="1:10" ht="15" customHeight="1" x14ac:dyDescent="0.25">
      <c r="A304" s="322" t="s">
        <v>958</v>
      </c>
      <c r="B304" s="46" t="s">
        <v>1908</v>
      </c>
      <c r="C304" s="444" t="s">
        <v>363</v>
      </c>
      <c r="D304" s="46" t="s">
        <v>550</v>
      </c>
      <c r="E304" s="424">
        <v>179857110.72</v>
      </c>
      <c r="F304" s="46" t="s">
        <v>955</v>
      </c>
      <c r="J304" s="444"/>
    </row>
    <row r="305" spans="1:10" ht="15" customHeight="1" x14ac:dyDescent="0.25">
      <c r="A305" s="322" t="s">
        <v>958</v>
      </c>
      <c r="B305" s="46" t="s">
        <v>1909</v>
      </c>
      <c r="C305" s="444" t="s">
        <v>363</v>
      </c>
      <c r="D305" s="46" t="s">
        <v>550</v>
      </c>
      <c r="E305" s="424">
        <v>180711888.12</v>
      </c>
      <c r="F305" s="46" t="s">
        <v>955</v>
      </c>
      <c r="J305" s="444"/>
    </row>
    <row r="306" spans="1:10" ht="15" customHeight="1" x14ac:dyDescent="0.25">
      <c r="A306" s="322" t="s">
        <v>958</v>
      </c>
      <c r="B306" s="46" t="s">
        <v>1910</v>
      </c>
      <c r="C306" s="444" t="s">
        <v>363</v>
      </c>
      <c r="D306" s="46" t="s">
        <v>550</v>
      </c>
      <c r="E306" s="424">
        <v>182820678.95999998</v>
      </c>
      <c r="F306" s="46" t="s">
        <v>955</v>
      </c>
      <c r="J306" s="444"/>
    </row>
    <row r="307" spans="1:10" ht="15" customHeight="1" x14ac:dyDescent="0.25">
      <c r="A307" s="322" t="s">
        <v>958</v>
      </c>
      <c r="B307" s="46" t="s">
        <v>1778</v>
      </c>
      <c r="C307" s="444" t="s">
        <v>363</v>
      </c>
      <c r="D307" s="46" t="s">
        <v>550</v>
      </c>
      <c r="E307" s="424">
        <v>36126163.439999998</v>
      </c>
      <c r="F307" s="46" t="s">
        <v>953</v>
      </c>
      <c r="J307" s="444"/>
    </row>
    <row r="308" spans="1:10" ht="15" customHeight="1" x14ac:dyDescent="0.25">
      <c r="A308" s="322" t="s">
        <v>958</v>
      </c>
      <c r="B308" s="46" t="s">
        <v>1762</v>
      </c>
      <c r="C308" s="444" t="s">
        <v>363</v>
      </c>
      <c r="D308" s="46" t="s">
        <v>550</v>
      </c>
      <c r="E308" s="424">
        <v>35832326.879999995</v>
      </c>
      <c r="F308" s="46" t="s">
        <v>953</v>
      </c>
      <c r="J308" s="444"/>
    </row>
    <row r="309" spans="1:10" ht="15" customHeight="1" x14ac:dyDescent="0.25">
      <c r="A309" s="322" t="s">
        <v>958</v>
      </c>
      <c r="B309" s="46" t="s">
        <v>1780</v>
      </c>
      <c r="C309" s="444" t="s">
        <v>363</v>
      </c>
      <c r="D309" s="46" t="s">
        <v>550</v>
      </c>
      <c r="E309" s="424">
        <v>35557428.719999999</v>
      </c>
      <c r="F309" s="46" t="s">
        <v>953</v>
      </c>
      <c r="J309" s="444"/>
    </row>
    <row r="310" spans="1:10" ht="15" customHeight="1" x14ac:dyDescent="0.25">
      <c r="A310" s="322" t="s">
        <v>958</v>
      </c>
      <c r="B310" s="46" t="s">
        <v>1858</v>
      </c>
      <c r="C310" s="444" t="s">
        <v>363</v>
      </c>
      <c r="D310" s="46" t="s">
        <v>550</v>
      </c>
      <c r="E310" s="424">
        <v>56664348.359999999</v>
      </c>
      <c r="F310" s="46" t="s">
        <v>953</v>
      </c>
      <c r="J310" s="444"/>
    </row>
    <row r="311" spans="1:10" ht="15" customHeight="1" x14ac:dyDescent="0.25">
      <c r="A311" s="322" t="s">
        <v>958</v>
      </c>
      <c r="B311" s="46" t="s">
        <v>1810</v>
      </c>
      <c r="C311" s="444" t="s">
        <v>363</v>
      </c>
      <c r="D311" s="46" t="s">
        <v>550</v>
      </c>
      <c r="E311" s="424">
        <v>16401674.159999998</v>
      </c>
      <c r="F311" s="46" t="s">
        <v>953</v>
      </c>
      <c r="J311" s="444"/>
    </row>
    <row r="312" spans="1:10" ht="15" customHeight="1" x14ac:dyDescent="0.25">
      <c r="A312" s="322" t="s">
        <v>958</v>
      </c>
      <c r="B312" s="46" t="s">
        <v>1888</v>
      </c>
      <c r="C312" s="444" t="s">
        <v>363</v>
      </c>
      <c r="D312" s="46" t="s">
        <v>550</v>
      </c>
      <c r="E312" s="424">
        <v>53873629.439999998</v>
      </c>
      <c r="F312" s="46" t="s">
        <v>953</v>
      </c>
      <c r="J312" s="444"/>
    </row>
    <row r="313" spans="1:10" ht="15" customHeight="1" x14ac:dyDescent="0.25">
      <c r="A313" s="322" t="s">
        <v>958</v>
      </c>
      <c r="B313" s="46" t="s">
        <v>1816</v>
      </c>
      <c r="C313" s="444" t="s">
        <v>363</v>
      </c>
      <c r="D313" s="46" t="s">
        <v>550</v>
      </c>
      <c r="E313" s="424">
        <v>15578217.960000001</v>
      </c>
      <c r="F313" s="46" t="s">
        <v>953</v>
      </c>
      <c r="J313" s="444"/>
    </row>
    <row r="314" spans="1:10" ht="15" customHeight="1" x14ac:dyDescent="0.25">
      <c r="A314" s="322" t="s">
        <v>958</v>
      </c>
      <c r="B314" s="46" t="s">
        <v>1817</v>
      </c>
      <c r="C314" s="444" t="s">
        <v>363</v>
      </c>
      <c r="D314" s="46" t="s">
        <v>550</v>
      </c>
      <c r="E314" s="424">
        <v>131378448.72000001</v>
      </c>
      <c r="F314" s="46" t="s">
        <v>953</v>
      </c>
      <c r="J314" s="444"/>
    </row>
    <row r="315" spans="1:10" ht="15" customHeight="1" x14ac:dyDescent="0.25">
      <c r="A315" s="322" t="s">
        <v>1911</v>
      </c>
      <c r="B315" s="46" t="s">
        <v>1843</v>
      </c>
      <c r="C315" s="444" t="s">
        <v>363</v>
      </c>
      <c r="D315" s="46" t="s">
        <v>550</v>
      </c>
      <c r="E315" s="424">
        <v>142467756</v>
      </c>
      <c r="F315" s="46" t="s">
        <v>955</v>
      </c>
      <c r="J315" s="444"/>
    </row>
    <row r="316" spans="1:10" ht="15" customHeight="1" x14ac:dyDescent="0.25">
      <c r="A316" s="322" t="s">
        <v>1911</v>
      </c>
      <c r="B316" s="46" t="s">
        <v>1912</v>
      </c>
      <c r="C316" s="444" t="s">
        <v>363</v>
      </c>
      <c r="D316" s="46" t="s">
        <v>550</v>
      </c>
      <c r="E316" s="424">
        <v>143669616</v>
      </c>
      <c r="F316" s="46" t="s">
        <v>955</v>
      </c>
      <c r="J316" s="444"/>
    </row>
    <row r="317" spans="1:10" ht="15" customHeight="1" x14ac:dyDescent="0.25">
      <c r="A317" s="322" t="s">
        <v>1911</v>
      </c>
      <c r="B317" s="46" t="s">
        <v>1900</v>
      </c>
      <c r="C317" s="444" t="s">
        <v>363</v>
      </c>
      <c r="D317" s="46" t="s">
        <v>550</v>
      </c>
      <c r="E317" s="424">
        <v>144878760</v>
      </c>
      <c r="F317" s="46" t="s">
        <v>955</v>
      </c>
      <c r="J317" s="444"/>
    </row>
    <row r="318" spans="1:10" ht="15" customHeight="1" x14ac:dyDescent="0.25">
      <c r="A318" s="322" t="s">
        <v>1911</v>
      </c>
      <c r="B318" s="46" t="s">
        <v>1846</v>
      </c>
      <c r="C318" s="444" t="s">
        <v>363</v>
      </c>
      <c r="D318" s="46" t="s">
        <v>550</v>
      </c>
      <c r="E318" s="424">
        <v>146095188</v>
      </c>
      <c r="F318" s="46" t="s">
        <v>955</v>
      </c>
      <c r="J318" s="444"/>
    </row>
    <row r="319" spans="1:10" ht="15" customHeight="1" x14ac:dyDescent="0.25">
      <c r="A319" s="322" t="s">
        <v>1911</v>
      </c>
      <c r="B319" s="46" t="s">
        <v>1913</v>
      </c>
      <c r="C319" s="444" t="s">
        <v>363</v>
      </c>
      <c r="D319" s="46" t="s">
        <v>550</v>
      </c>
      <c r="E319" s="424">
        <v>147318900</v>
      </c>
      <c r="F319" s="46" t="s">
        <v>955</v>
      </c>
      <c r="J319" s="444"/>
    </row>
    <row r="320" spans="1:10" ht="15" customHeight="1" x14ac:dyDescent="0.25">
      <c r="A320" s="322" t="s">
        <v>1911</v>
      </c>
      <c r="B320" s="46" t="s">
        <v>1914</v>
      </c>
      <c r="C320" s="444" t="s">
        <v>363</v>
      </c>
      <c r="D320" s="46" t="s">
        <v>550</v>
      </c>
      <c r="E320" s="424">
        <v>148564464</v>
      </c>
      <c r="F320" s="46" t="s">
        <v>955</v>
      </c>
      <c r="J320" s="444"/>
    </row>
    <row r="321" spans="1:12" ht="15" customHeight="1" x14ac:dyDescent="0.25">
      <c r="A321" s="322" t="s">
        <v>1911</v>
      </c>
      <c r="B321" s="46" t="s">
        <v>1915</v>
      </c>
      <c r="C321" s="444" t="s">
        <v>363</v>
      </c>
      <c r="D321" s="46" t="s">
        <v>550</v>
      </c>
      <c r="E321" s="424">
        <v>149802744</v>
      </c>
      <c r="F321" s="46" t="s">
        <v>955</v>
      </c>
      <c r="J321" s="444"/>
    </row>
    <row r="322" spans="1:12" ht="15" customHeight="1" x14ac:dyDescent="0.25">
      <c r="A322" s="322" t="s">
        <v>1911</v>
      </c>
      <c r="B322" s="46" t="s">
        <v>1916</v>
      </c>
      <c r="C322" s="444" t="s">
        <v>363</v>
      </c>
      <c r="D322" s="46" t="s">
        <v>550</v>
      </c>
      <c r="E322" s="424">
        <v>151062876</v>
      </c>
      <c r="F322" s="46" t="s">
        <v>955</v>
      </c>
      <c r="J322" s="444"/>
    </row>
    <row r="323" spans="1:12" ht="15" customHeight="1" x14ac:dyDescent="0.25">
      <c r="A323" s="322" t="s">
        <v>1911</v>
      </c>
      <c r="B323" s="46" t="s">
        <v>1906</v>
      </c>
      <c r="C323" s="444" t="s">
        <v>363</v>
      </c>
      <c r="D323" s="46" t="s">
        <v>550</v>
      </c>
      <c r="E323" s="424">
        <v>152330292</v>
      </c>
      <c r="F323" s="46" t="s">
        <v>955</v>
      </c>
      <c r="J323" s="444"/>
    </row>
    <row r="324" spans="1:12" ht="15" customHeight="1" x14ac:dyDescent="0.25">
      <c r="A324" s="322" t="s">
        <v>1911</v>
      </c>
      <c r="B324" s="46" t="s">
        <v>1917</v>
      </c>
      <c r="C324" s="444" t="s">
        <v>363</v>
      </c>
      <c r="D324" s="46" t="s">
        <v>550</v>
      </c>
      <c r="E324" s="424">
        <v>153604992</v>
      </c>
      <c r="F324" s="46" t="s">
        <v>955</v>
      </c>
      <c r="J324" s="444"/>
    </row>
    <row r="325" spans="1:12" ht="15" customHeight="1" x14ac:dyDescent="0.25">
      <c r="A325" s="322" t="s">
        <v>1911</v>
      </c>
      <c r="B325" s="46" t="s">
        <v>1918</v>
      </c>
      <c r="C325" s="444" t="s">
        <v>363</v>
      </c>
      <c r="D325" s="46" t="s">
        <v>550</v>
      </c>
      <c r="E325" s="424">
        <v>154886976</v>
      </c>
      <c r="F325" s="46" t="s">
        <v>955</v>
      </c>
      <c r="J325" s="444"/>
    </row>
    <row r="326" spans="1:12" ht="15" customHeight="1" x14ac:dyDescent="0.25">
      <c r="A326" s="322" t="s">
        <v>1911</v>
      </c>
      <c r="B326" s="46" t="s">
        <v>1854</v>
      </c>
      <c r="C326" s="444" t="s">
        <v>363</v>
      </c>
      <c r="D326" s="46" t="s">
        <v>550</v>
      </c>
      <c r="E326" s="424">
        <v>156183528</v>
      </c>
      <c r="F326" s="46" t="s">
        <v>955</v>
      </c>
      <c r="J326" s="444"/>
    </row>
    <row r="327" spans="1:12" ht="15" customHeight="1" x14ac:dyDescent="0.25">
      <c r="A327" s="322" t="s">
        <v>1911</v>
      </c>
      <c r="B327" s="46" t="s">
        <v>1919</v>
      </c>
      <c r="C327" s="444" t="s">
        <v>363</v>
      </c>
      <c r="D327" s="46" t="s">
        <v>550</v>
      </c>
      <c r="E327" s="424">
        <v>157487364</v>
      </c>
      <c r="F327" s="46" t="s">
        <v>955</v>
      </c>
      <c r="J327" s="444"/>
    </row>
    <row r="328" spans="1:12" ht="15" customHeight="1" x14ac:dyDescent="0.25">
      <c r="A328" s="322" t="s">
        <v>1911</v>
      </c>
      <c r="B328" s="46" t="s">
        <v>1920</v>
      </c>
      <c r="C328" s="444" t="s">
        <v>363</v>
      </c>
      <c r="D328" s="46" t="s">
        <v>550</v>
      </c>
      <c r="E328" s="424">
        <v>689481588</v>
      </c>
      <c r="F328" s="46" t="s">
        <v>955</v>
      </c>
      <c r="J328" s="444"/>
    </row>
    <row r="329" spans="1:12" ht="15" customHeight="1" x14ac:dyDescent="0.25">
      <c r="A329" s="322"/>
      <c r="C329" s="444"/>
      <c r="J329" s="444"/>
    </row>
    <row r="330" spans="1:12" ht="15" customHeight="1" x14ac:dyDescent="0.25">
      <c r="A330" s="46" t="s">
        <v>203</v>
      </c>
      <c r="C330" s="444"/>
      <c r="D330" s="46" t="str">
        <f>IFERROR(VLOOKUP(C330,'Base de Monedas'!A:B,2,0),"")</f>
        <v/>
      </c>
      <c r="J330" s="444"/>
      <c r="K330" s="46" t="str">
        <f>IFERROR(VLOOKUP(J330,'Base de Monedas'!A:B,2,0),"")</f>
        <v/>
      </c>
      <c r="L330" s="495"/>
    </row>
    <row r="331" spans="1:12" ht="15" customHeight="1" x14ac:dyDescent="0.25">
      <c r="A331" s="325" t="s">
        <v>902</v>
      </c>
      <c r="B331" s="447">
        <v>45299</v>
      </c>
      <c r="C331" s="444" t="s">
        <v>1131</v>
      </c>
      <c r="D331" s="446" t="s">
        <v>1045</v>
      </c>
      <c r="E331" s="424">
        <v>500000000</v>
      </c>
      <c r="H331" s="325" t="s">
        <v>901</v>
      </c>
      <c r="I331" s="447">
        <v>44943</v>
      </c>
      <c r="J331" s="444" t="s">
        <v>1131</v>
      </c>
      <c r="K331" s="446" t="s">
        <v>1045</v>
      </c>
      <c r="L331" s="424">
        <v>1600000000</v>
      </c>
    </row>
    <row r="332" spans="1:12" ht="15" customHeight="1" x14ac:dyDescent="0.25">
      <c r="A332" s="325" t="s">
        <v>902</v>
      </c>
      <c r="B332" s="447">
        <v>45331</v>
      </c>
      <c r="C332" s="444" t="s">
        <v>1131</v>
      </c>
      <c r="D332" s="446" t="s">
        <v>1045</v>
      </c>
      <c r="E332" s="424">
        <v>500000000</v>
      </c>
      <c r="H332" s="325" t="s">
        <v>899</v>
      </c>
      <c r="I332" s="447">
        <v>44946</v>
      </c>
      <c r="J332" s="444" t="s">
        <v>1131</v>
      </c>
      <c r="K332" s="446" t="s">
        <v>1045</v>
      </c>
      <c r="L332" s="424">
        <v>1000000000</v>
      </c>
    </row>
    <row r="333" spans="1:12" ht="15" customHeight="1" x14ac:dyDescent="0.25">
      <c r="A333" s="325" t="s">
        <v>902</v>
      </c>
      <c r="B333" s="447">
        <v>45363</v>
      </c>
      <c r="C333" s="444" t="s">
        <v>1131</v>
      </c>
      <c r="D333" s="446" t="s">
        <v>1045</v>
      </c>
      <c r="E333" s="424">
        <v>500000000</v>
      </c>
      <c r="H333" s="325" t="s">
        <v>901</v>
      </c>
      <c r="I333" s="447">
        <v>44975</v>
      </c>
      <c r="J333" s="444" t="s">
        <v>1131</v>
      </c>
      <c r="K333" s="446" t="s">
        <v>1045</v>
      </c>
      <c r="L333" s="424">
        <v>1600000000</v>
      </c>
    </row>
    <row r="334" spans="1:12" ht="15" customHeight="1" x14ac:dyDescent="0.25">
      <c r="A334" s="325" t="s">
        <v>902</v>
      </c>
      <c r="B334" s="447">
        <v>45392</v>
      </c>
      <c r="C334" s="444" t="s">
        <v>1131</v>
      </c>
      <c r="D334" s="446" t="s">
        <v>1045</v>
      </c>
      <c r="E334" s="424">
        <v>500000000</v>
      </c>
      <c r="H334" s="325" t="s">
        <v>899</v>
      </c>
      <c r="I334" s="447">
        <v>44978</v>
      </c>
      <c r="J334" s="444" t="s">
        <v>1131</v>
      </c>
      <c r="K334" s="446" t="s">
        <v>1045</v>
      </c>
      <c r="L334" s="424">
        <v>1000000000</v>
      </c>
    </row>
    <row r="335" spans="1:12" ht="15" customHeight="1" x14ac:dyDescent="0.25">
      <c r="A335" s="325" t="s">
        <v>902</v>
      </c>
      <c r="B335" s="447">
        <v>45421</v>
      </c>
      <c r="C335" s="444" t="s">
        <v>1131</v>
      </c>
      <c r="D335" s="446" t="s">
        <v>1045</v>
      </c>
      <c r="E335" s="424">
        <v>500000000</v>
      </c>
      <c r="H335" s="325" t="s">
        <v>899</v>
      </c>
      <c r="I335" s="447">
        <v>45007</v>
      </c>
      <c r="J335" s="444" t="s">
        <v>1131</v>
      </c>
      <c r="K335" s="446" t="s">
        <v>1045</v>
      </c>
      <c r="L335" s="424">
        <v>1000000000</v>
      </c>
    </row>
    <row r="336" spans="1:12" ht="15" customHeight="1" x14ac:dyDescent="0.25">
      <c r="A336" s="325" t="s">
        <v>902</v>
      </c>
      <c r="B336" s="447">
        <v>45450</v>
      </c>
      <c r="C336" s="444" t="s">
        <v>1131</v>
      </c>
      <c r="D336" s="446" t="s">
        <v>1045</v>
      </c>
      <c r="E336" s="424">
        <v>500000000</v>
      </c>
      <c r="H336" s="325" t="s">
        <v>901</v>
      </c>
      <c r="I336" s="447">
        <v>45008</v>
      </c>
      <c r="J336" s="444" t="s">
        <v>1131</v>
      </c>
      <c r="K336" s="446" t="s">
        <v>1045</v>
      </c>
      <c r="L336" s="424">
        <v>1600000000</v>
      </c>
    </row>
    <row r="337" spans="1:12" ht="15" customHeight="1" x14ac:dyDescent="0.25">
      <c r="A337" s="46" t="s">
        <v>902</v>
      </c>
      <c r="B337" s="447">
        <v>45492</v>
      </c>
      <c r="C337" s="444" t="s">
        <v>1131</v>
      </c>
      <c r="D337" s="446" t="s">
        <v>1045</v>
      </c>
      <c r="E337" s="424">
        <v>500000000</v>
      </c>
      <c r="H337" s="46" t="s">
        <v>899</v>
      </c>
      <c r="I337" s="447">
        <v>45037</v>
      </c>
      <c r="J337" s="444" t="s">
        <v>1131</v>
      </c>
      <c r="K337" s="446" t="s">
        <v>1045</v>
      </c>
      <c r="L337" s="424">
        <v>1000000000</v>
      </c>
    </row>
    <row r="338" spans="1:12" ht="15" customHeight="1" x14ac:dyDescent="0.25">
      <c r="A338" s="46" t="s">
        <v>900</v>
      </c>
      <c r="B338" s="447">
        <v>45650</v>
      </c>
      <c r="C338" s="444" t="s">
        <v>1131</v>
      </c>
      <c r="D338" s="446" t="s">
        <v>1045</v>
      </c>
      <c r="E338" s="424">
        <v>1000000000.0019999</v>
      </c>
      <c r="H338" s="46" t="s">
        <v>901</v>
      </c>
      <c r="I338" s="447">
        <v>45038</v>
      </c>
      <c r="J338" s="444" t="s">
        <v>1131</v>
      </c>
      <c r="K338" s="446" t="s">
        <v>1045</v>
      </c>
      <c r="L338" s="424">
        <v>1600000000</v>
      </c>
    </row>
    <row r="339" spans="1:12" ht="15" customHeight="1" x14ac:dyDescent="0.25">
      <c r="A339" s="46" t="s">
        <v>908</v>
      </c>
      <c r="B339" s="447">
        <v>45282</v>
      </c>
      <c r="C339" s="444" t="s">
        <v>363</v>
      </c>
      <c r="D339" s="46" t="s">
        <v>550</v>
      </c>
      <c r="E339" s="424">
        <v>4370400000</v>
      </c>
      <c r="H339" s="46" t="s">
        <v>899</v>
      </c>
      <c r="I339" s="447">
        <v>45065</v>
      </c>
      <c r="J339" s="444" t="s">
        <v>1131</v>
      </c>
      <c r="K339" s="446" t="s">
        <v>1045</v>
      </c>
      <c r="L339" s="424">
        <v>1000000000</v>
      </c>
    </row>
    <row r="340" spans="1:12" ht="15" customHeight="1" x14ac:dyDescent="0.25">
      <c r="A340" s="448" t="s">
        <v>908</v>
      </c>
      <c r="B340" s="447">
        <v>45311</v>
      </c>
      <c r="C340" s="444" t="s">
        <v>363</v>
      </c>
      <c r="D340" s="46" t="s">
        <v>550</v>
      </c>
      <c r="E340" s="424">
        <v>4370400000</v>
      </c>
      <c r="H340" s="448" t="s">
        <v>901</v>
      </c>
      <c r="I340" s="447">
        <v>45069</v>
      </c>
      <c r="J340" s="444" t="s">
        <v>1131</v>
      </c>
      <c r="K340" s="446" t="s">
        <v>1045</v>
      </c>
      <c r="L340" s="424">
        <v>1600000000</v>
      </c>
    </row>
    <row r="341" spans="1:12" ht="15" customHeight="1" x14ac:dyDescent="0.25">
      <c r="A341" s="448" t="s">
        <v>908</v>
      </c>
      <c r="B341" s="447">
        <v>45342</v>
      </c>
      <c r="C341" s="444" t="s">
        <v>363</v>
      </c>
      <c r="D341" s="46" t="s">
        <v>550</v>
      </c>
      <c r="E341" s="424">
        <v>4370400000</v>
      </c>
      <c r="H341" s="448" t="s">
        <v>902</v>
      </c>
      <c r="I341" s="447">
        <v>45210</v>
      </c>
      <c r="J341" s="444" t="s">
        <v>1131</v>
      </c>
      <c r="K341" s="446" t="s">
        <v>1045</v>
      </c>
      <c r="L341" s="424">
        <v>500000000</v>
      </c>
    </row>
    <row r="342" spans="1:12" ht="15" customHeight="1" x14ac:dyDescent="0.25">
      <c r="A342" s="448" t="s">
        <v>908</v>
      </c>
      <c r="B342" s="447">
        <v>45372</v>
      </c>
      <c r="C342" s="444" t="s">
        <v>363</v>
      </c>
      <c r="D342" s="46" t="s">
        <v>550</v>
      </c>
      <c r="E342" s="424">
        <v>4370400000</v>
      </c>
      <c r="H342" s="448" t="s">
        <v>902</v>
      </c>
      <c r="I342" s="447">
        <v>45239</v>
      </c>
      <c r="J342" s="444" t="s">
        <v>1131</v>
      </c>
      <c r="K342" s="446" t="s">
        <v>1045</v>
      </c>
      <c r="L342" s="424">
        <v>500000000</v>
      </c>
    </row>
    <row r="343" spans="1:12" ht="15" customHeight="1" x14ac:dyDescent="0.25">
      <c r="A343" s="448" t="s">
        <v>909</v>
      </c>
      <c r="B343" s="447">
        <v>45394</v>
      </c>
      <c r="C343" s="444" t="s">
        <v>363</v>
      </c>
      <c r="D343" s="46" t="s">
        <v>550</v>
      </c>
      <c r="E343" s="424">
        <v>1092600000</v>
      </c>
      <c r="H343" s="448" t="s">
        <v>902</v>
      </c>
      <c r="I343" s="447">
        <v>45268</v>
      </c>
      <c r="J343" s="444" t="s">
        <v>1131</v>
      </c>
      <c r="K343" s="446" t="s">
        <v>1045</v>
      </c>
      <c r="L343" s="424">
        <v>500000000</v>
      </c>
    </row>
    <row r="344" spans="1:12" ht="15" customHeight="1" x14ac:dyDescent="0.25">
      <c r="A344" s="448" t="s">
        <v>910</v>
      </c>
      <c r="B344" s="447">
        <v>45394</v>
      </c>
      <c r="C344" s="444" t="s">
        <v>363</v>
      </c>
      <c r="D344" s="46" t="s">
        <v>550</v>
      </c>
      <c r="E344" s="424">
        <v>364200000</v>
      </c>
      <c r="H344" s="448" t="s">
        <v>903</v>
      </c>
      <c r="I344" s="447">
        <v>44948</v>
      </c>
      <c r="J344" s="444" t="s">
        <v>363</v>
      </c>
      <c r="K344" s="444" t="s">
        <v>550</v>
      </c>
      <c r="L344" s="424">
        <v>3670000000</v>
      </c>
    </row>
    <row r="345" spans="1:12" ht="15" customHeight="1" x14ac:dyDescent="0.25">
      <c r="A345" s="448" t="s">
        <v>908</v>
      </c>
      <c r="B345" s="447">
        <v>45400</v>
      </c>
      <c r="C345" s="444" t="s">
        <v>363</v>
      </c>
      <c r="D345" s="46" t="s">
        <v>550</v>
      </c>
      <c r="E345" s="424">
        <v>4370400000</v>
      </c>
      <c r="H345" s="448" t="s">
        <v>904</v>
      </c>
      <c r="I345" s="447">
        <v>44984</v>
      </c>
      <c r="J345" s="444" t="s">
        <v>363</v>
      </c>
      <c r="K345" s="444" t="s">
        <v>550</v>
      </c>
      <c r="L345" s="424">
        <v>3670000000</v>
      </c>
    </row>
    <row r="346" spans="1:12" ht="15" customHeight="1" x14ac:dyDescent="0.25">
      <c r="A346" s="448" t="s">
        <v>911</v>
      </c>
      <c r="B346" s="447">
        <v>45428</v>
      </c>
      <c r="C346" s="444" t="s">
        <v>363</v>
      </c>
      <c r="D346" s="46" t="s">
        <v>550</v>
      </c>
      <c r="E346" s="424">
        <v>910500000</v>
      </c>
      <c r="H346" s="448" t="s">
        <v>905</v>
      </c>
      <c r="I346" s="447">
        <v>45014</v>
      </c>
      <c r="J346" s="444" t="s">
        <v>363</v>
      </c>
      <c r="K346" s="444" t="s">
        <v>550</v>
      </c>
      <c r="L346" s="424">
        <v>3670000000</v>
      </c>
    </row>
    <row r="347" spans="1:12" ht="15" customHeight="1" x14ac:dyDescent="0.25">
      <c r="A347" s="448" t="s">
        <v>909</v>
      </c>
      <c r="B347" s="447">
        <v>45428</v>
      </c>
      <c r="C347" s="444" t="s">
        <v>363</v>
      </c>
      <c r="D347" s="46" t="s">
        <v>550</v>
      </c>
      <c r="E347" s="424">
        <v>1092600000</v>
      </c>
      <c r="H347" s="448" t="s">
        <v>906</v>
      </c>
      <c r="I347" s="447">
        <v>45042</v>
      </c>
      <c r="J347" s="444" t="s">
        <v>363</v>
      </c>
      <c r="K347" s="444" t="s">
        <v>550</v>
      </c>
      <c r="L347" s="424">
        <v>3670000000</v>
      </c>
    </row>
    <row r="348" spans="1:12" ht="15" customHeight="1" x14ac:dyDescent="0.25">
      <c r="A348" s="448" t="s">
        <v>910</v>
      </c>
      <c r="B348" s="447">
        <v>45428</v>
      </c>
      <c r="C348" s="444" t="s">
        <v>363</v>
      </c>
      <c r="D348" s="46" t="s">
        <v>550</v>
      </c>
      <c r="E348" s="424">
        <v>364200000</v>
      </c>
      <c r="H348" s="448" t="s">
        <v>907</v>
      </c>
      <c r="I348" s="447">
        <v>45072</v>
      </c>
      <c r="J348" s="444" t="s">
        <v>363</v>
      </c>
      <c r="K348" s="444" t="s">
        <v>550</v>
      </c>
      <c r="L348" s="424">
        <v>3670000000</v>
      </c>
    </row>
    <row r="349" spans="1:12" ht="15" customHeight="1" x14ac:dyDescent="0.25">
      <c r="A349" s="448" t="s">
        <v>908</v>
      </c>
      <c r="B349" s="447">
        <v>45429</v>
      </c>
      <c r="C349" s="444" t="s">
        <v>363</v>
      </c>
      <c r="D349" s="46" t="s">
        <v>550</v>
      </c>
      <c r="E349" s="424">
        <v>4370400000</v>
      </c>
      <c r="H349" s="448" t="s">
        <v>908</v>
      </c>
      <c r="I349" s="447">
        <v>45160</v>
      </c>
      <c r="J349" s="444" t="s">
        <v>363</v>
      </c>
      <c r="K349" s="444" t="s">
        <v>550</v>
      </c>
      <c r="L349" s="424">
        <v>4404000000</v>
      </c>
    </row>
    <row r="350" spans="1:12" ht="15" customHeight="1" x14ac:dyDescent="0.25">
      <c r="A350" s="448" t="s">
        <v>909</v>
      </c>
      <c r="B350" s="447">
        <v>45458</v>
      </c>
      <c r="C350" s="444" t="s">
        <v>363</v>
      </c>
      <c r="D350" s="46" t="s">
        <v>550</v>
      </c>
      <c r="E350" s="424">
        <v>1092600000</v>
      </c>
      <c r="H350" s="448" t="s">
        <v>908</v>
      </c>
      <c r="I350" s="447">
        <v>45190</v>
      </c>
      <c r="J350" s="444" t="s">
        <v>363</v>
      </c>
      <c r="K350" s="444" t="s">
        <v>550</v>
      </c>
      <c r="L350" s="424">
        <v>4404000000</v>
      </c>
    </row>
    <row r="351" spans="1:12" ht="15" customHeight="1" x14ac:dyDescent="0.25">
      <c r="A351" s="448" t="s">
        <v>910</v>
      </c>
      <c r="B351" s="447">
        <v>45458</v>
      </c>
      <c r="C351" s="444" t="s">
        <v>363</v>
      </c>
      <c r="D351" s="46" t="s">
        <v>550</v>
      </c>
      <c r="E351" s="424">
        <v>364200000</v>
      </c>
      <c r="H351" s="448" t="s">
        <v>908</v>
      </c>
      <c r="I351" s="447">
        <v>45220</v>
      </c>
      <c r="J351" s="444" t="s">
        <v>363</v>
      </c>
      <c r="K351" s="444" t="s">
        <v>550</v>
      </c>
      <c r="L351" s="424">
        <v>4404000000</v>
      </c>
    </row>
    <row r="352" spans="1:12" ht="15" customHeight="1" x14ac:dyDescent="0.25">
      <c r="A352" s="448" t="s">
        <v>911</v>
      </c>
      <c r="B352" s="447">
        <v>45462</v>
      </c>
      <c r="C352" s="444" t="s">
        <v>363</v>
      </c>
      <c r="D352" s="46" t="s">
        <v>550</v>
      </c>
      <c r="E352" s="424">
        <v>910500000</v>
      </c>
      <c r="H352" s="448" t="s">
        <v>908</v>
      </c>
      <c r="I352" s="447">
        <v>45251</v>
      </c>
      <c r="J352" s="444" t="s">
        <v>363</v>
      </c>
      <c r="K352" s="444" t="s">
        <v>550</v>
      </c>
      <c r="L352" s="424">
        <v>4404000000</v>
      </c>
    </row>
    <row r="353" spans="1:12" ht="15" customHeight="1" x14ac:dyDescent="0.25">
      <c r="A353" s="448" t="s">
        <v>909</v>
      </c>
      <c r="B353" s="447">
        <v>45489</v>
      </c>
      <c r="C353" s="444" t="s">
        <v>363</v>
      </c>
      <c r="D353" s="46" t="s">
        <v>550</v>
      </c>
      <c r="E353" s="424">
        <v>1092600000</v>
      </c>
      <c r="H353" s="448" t="s">
        <v>908</v>
      </c>
      <c r="I353" s="447">
        <v>45282</v>
      </c>
      <c r="J353" s="444" t="s">
        <v>363</v>
      </c>
      <c r="K353" s="444" t="s">
        <v>550</v>
      </c>
      <c r="L353" s="424">
        <v>4404000000</v>
      </c>
    </row>
    <row r="354" spans="1:12" ht="15" customHeight="1" x14ac:dyDescent="0.25">
      <c r="A354" s="448" t="s">
        <v>910</v>
      </c>
      <c r="B354" s="447">
        <v>45489</v>
      </c>
      <c r="C354" s="444" t="s">
        <v>363</v>
      </c>
      <c r="D354" s="46" t="s">
        <v>550</v>
      </c>
      <c r="E354" s="424">
        <v>364200000</v>
      </c>
      <c r="H354" s="448"/>
      <c r="I354" s="447"/>
      <c r="J354" s="444"/>
      <c r="K354" s="444"/>
    </row>
    <row r="355" spans="1:12" ht="15" customHeight="1" x14ac:dyDescent="0.25">
      <c r="A355" s="448" t="s">
        <v>911</v>
      </c>
      <c r="B355" s="447">
        <v>45493</v>
      </c>
      <c r="C355" s="444" t="s">
        <v>363</v>
      </c>
      <c r="D355" s="46" t="s">
        <v>550</v>
      </c>
      <c r="E355" s="424">
        <v>910500000</v>
      </c>
      <c r="H355" s="448"/>
      <c r="I355" s="447"/>
      <c r="J355" s="444"/>
      <c r="K355" s="444"/>
    </row>
    <row r="356" spans="1:12" ht="15" customHeight="1" x14ac:dyDescent="0.25">
      <c r="A356" s="448" t="s">
        <v>909</v>
      </c>
      <c r="B356" s="447">
        <v>45520</v>
      </c>
      <c r="C356" s="444" t="s">
        <v>363</v>
      </c>
      <c r="D356" s="46" t="s">
        <v>550</v>
      </c>
      <c r="E356" s="424">
        <v>1092600000</v>
      </c>
      <c r="H356" s="448"/>
      <c r="I356" s="447"/>
      <c r="J356" s="444"/>
      <c r="K356" s="444"/>
    </row>
    <row r="357" spans="1:12" ht="15" customHeight="1" x14ac:dyDescent="0.25">
      <c r="A357" s="448" t="s">
        <v>910</v>
      </c>
      <c r="B357" s="447">
        <v>45520</v>
      </c>
      <c r="C357" s="444" t="s">
        <v>363</v>
      </c>
      <c r="D357" s="46" t="s">
        <v>550</v>
      </c>
      <c r="E357" s="424">
        <v>364200000</v>
      </c>
      <c r="H357" s="448"/>
      <c r="I357" s="447"/>
      <c r="J357" s="444"/>
      <c r="K357" s="444"/>
    </row>
    <row r="358" spans="1:12" ht="15" customHeight="1" x14ac:dyDescent="0.25">
      <c r="A358" s="448" t="s">
        <v>912</v>
      </c>
      <c r="B358" s="447">
        <v>45525</v>
      </c>
      <c r="C358" s="444" t="s">
        <v>363</v>
      </c>
      <c r="D358" s="46" t="s">
        <v>550</v>
      </c>
      <c r="E358" s="424">
        <v>1456800000</v>
      </c>
      <c r="H358" s="448"/>
      <c r="I358" s="447"/>
      <c r="J358" s="444"/>
      <c r="K358" s="444"/>
    </row>
    <row r="359" spans="1:12" ht="15" customHeight="1" x14ac:dyDescent="0.25">
      <c r="A359" s="448" t="s">
        <v>911</v>
      </c>
      <c r="B359" s="447">
        <v>45525</v>
      </c>
      <c r="C359" s="444" t="s">
        <v>363</v>
      </c>
      <c r="D359" s="46" t="s">
        <v>550</v>
      </c>
      <c r="E359" s="424">
        <v>910500000</v>
      </c>
      <c r="H359" s="448"/>
      <c r="I359" s="447"/>
      <c r="J359" s="444"/>
      <c r="K359" s="444"/>
    </row>
    <row r="360" spans="1:12" ht="15" customHeight="1" x14ac:dyDescent="0.25">
      <c r="A360" s="448" t="s">
        <v>909</v>
      </c>
      <c r="B360" s="447">
        <v>45552</v>
      </c>
      <c r="C360" s="444" t="s">
        <v>363</v>
      </c>
      <c r="D360" s="46" t="s">
        <v>550</v>
      </c>
      <c r="E360" s="424">
        <v>1092600000</v>
      </c>
      <c r="H360" s="448"/>
      <c r="I360" s="447"/>
      <c r="J360" s="444"/>
      <c r="K360" s="444"/>
    </row>
    <row r="361" spans="1:12" ht="15" customHeight="1" x14ac:dyDescent="0.25">
      <c r="A361" s="448" t="s">
        <v>910</v>
      </c>
      <c r="B361" s="447">
        <v>45552</v>
      </c>
      <c r="C361" s="444" t="s">
        <v>363</v>
      </c>
      <c r="D361" s="46" t="s">
        <v>550</v>
      </c>
      <c r="E361" s="424">
        <v>364200000</v>
      </c>
      <c r="H361" s="448"/>
      <c r="I361" s="447"/>
      <c r="J361" s="444"/>
      <c r="K361" s="444"/>
    </row>
    <row r="362" spans="1:12" ht="15" customHeight="1" x14ac:dyDescent="0.25">
      <c r="A362" s="448" t="s">
        <v>912</v>
      </c>
      <c r="B362" s="447">
        <v>45553</v>
      </c>
      <c r="C362" s="444" t="s">
        <v>363</v>
      </c>
      <c r="D362" s="46" t="s">
        <v>550</v>
      </c>
      <c r="E362" s="424">
        <v>1456800000</v>
      </c>
      <c r="H362" s="448"/>
      <c r="I362" s="447"/>
      <c r="J362" s="444"/>
      <c r="K362" s="444"/>
    </row>
    <row r="363" spans="1:12" ht="15" customHeight="1" x14ac:dyDescent="0.25">
      <c r="A363" s="448" t="s">
        <v>911</v>
      </c>
      <c r="B363" s="447">
        <v>45556</v>
      </c>
      <c r="C363" s="444" t="s">
        <v>363</v>
      </c>
      <c r="D363" s="46" t="s">
        <v>550</v>
      </c>
      <c r="E363" s="424">
        <v>910500000</v>
      </c>
      <c r="H363" s="448"/>
      <c r="I363" s="447"/>
      <c r="J363" s="444"/>
      <c r="K363" s="444"/>
    </row>
    <row r="364" spans="1:12" ht="15" customHeight="1" x14ac:dyDescent="0.25">
      <c r="A364" s="448" t="s">
        <v>912</v>
      </c>
      <c r="B364" s="447">
        <v>45581</v>
      </c>
      <c r="C364" s="444" t="s">
        <v>363</v>
      </c>
      <c r="D364" s="46" t="s">
        <v>550</v>
      </c>
      <c r="E364" s="424">
        <v>1456800000</v>
      </c>
      <c r="H364" s="448"/>
      <c r="I364" s="447"/>
      <c r="J364" s="444"/>
      <c r="K364" s="444"/>
    </row>
    <row r="365" spans="1:12" ht="15" customHeight="1" x14ac:dyDescent="0.25">
      <c r="A365" s="448" t="s">
        <v>909</v>
      </c>
      <c r="B365" s="447">
        <v>45583</v>
      </c>
      <c r="C365" s="444" t="s">
        <v>363</v>
      </c>
      <c r="D365" s="46" t="s">
        <v>550</v>
      </c>
      <c r="E365" s="424">
        <v>1092600000</v>
      </c>
      <c r="H365" s="448"/>
      <c r="I365" s="447"/>
      <c r="J365" s="444"/>
      <c r="K365" s="444"/>
    </row>
    <row r="366" spans="1:12" ht="15" customHeight="1" x14ac:dyDescent="0.25">
      <c r="A366" s="448" t="s">
        <v>910</v>
      </c>
      <c r="B366" s="447">
        <v>45583</v>
      </c>
      <c r="C366" s="444" t="s">
        <v>363</v>
      </c>
      <c r="D366" s="46" t="s">
        <v>550</v>
      </c>
      <c r="E366" s="424">
        <v>364200000</v>
      </c>
      <c r="H366" s="448"/>
      <c r="I366" s="447"/>
      <c r="J366" s="444"/>
      <c r="K366" s="444"/>
    </row>
    <row r="367" spans="1:12" ht="15" customHeight="1" x14ac:dyDescent="0.25">
      <c r="A367" s="448" t="s">
        <v>911</v>
      </c>
      <c r="B367" s="447">
        <v>45584</v>
      </c>
      <c r="C367" s="444" t="s">
        <v>363</v>
      </c>
      <c r="D367" s="46" t="s">
        <v>550</v>
      </c>
      <c r="E367" s="424">
        <v>910500000</v>
      </c>
      <c r="H367" s="448"/>
      <c r="I367" s="447"/>
      <c r="J367" s="444"/>
      <c r="K367" s="444"/>
    </row>
    <row r="368" spans="1:12" ht="15" customHeight="1" x14ac:dyDescent="0.25">
      <c r="A368" s="448" t="s">
        <v>912</v>
      </c>
      <c r="B368" s="447">
        <v>45609</v>
      </c>
      <c r="C368" s="444" t="s">
        <v>363</v>
      </c>
      <c r="D368" s="46" t="s">
        <v>550</v>
      </c>
      <c r="E368" s="424">
        <v>1456800000</v>
      </c>
      <c r="H368" s="448"/>
      <c r="I368" s="447"/>
      <c r="J368" s="444"/>
      <c r="K368" s="444"/>
    </row>
    <row r="369" spans="1:11" ht="15" customHeight="1" x14ac:dyDescent="0.25">
      <c r="A369" s="448" t="s">
        <v>911</v>
      </c>
      <c r="B369" s="447">
        <v>45612</v>
      </c>
      <c r="C369" s="444" t="s">
        <v>363</v>
      </c>
      <c r="D369" s="46" t="s">
        <v>550</v>
      </c>
      <c r="E369" s="424">
        <v>910500000</v>
      </c>
      <c r="H369" s="448"/>
      <c r="I369" s="447"/>
      <c r="J369" s="444"/>
      <c r="K369" s="444"/>
    </row>
    <row r="370" spans="1:11" ht="15" customHeight="1" x14ac:dyDescent="0.25">
      <c r="A370" s="448" t="s">
        <v>909</v>
      </c>
      <c r="B370" s="447">
        <v>45615</v>
      </c>
      <c r="C370" s="444" t="s">
        <v>363</v>
      </c>
      <c r="D370" s="46" t="s">
        <v>550</v>
      </c>
      <c r="E370" s="424">
        <v>1092600000</v>
      </c>
      <c r="H370" s="448"/>
      <c r="I370" s="447"/>
      <c r="J370" s="444"/>
      <c r="K370" s="444"/>
    </row>
    <row r="371" spans="1:11" ht="15" customHeight="1" x14ac:dyDescent="0.25">
      <c r="A371" s="448" t="s">
        <v>910</v>
      </c>
      <c r="B371" s="447">
        <v>45615</v>
      </c>
      <c r="C371" s="444" t="s">
        <v>363</v>
      </c>
      <c r="D371" s="46" t="s">
        <v>550</v>
      </c>
      <c r="E371" s="424">
        <v>364200000</v>
      </c>
      <c r="H371" s="448"/>
      <c r="I371" s="447"/>
      <c r="J371" s="444"/>
      <c r="K371" s="444"/>
    </row>
    <row r="372" spans="1:11" ht="15" customHeight="1" x14ac:dyDescent="0.25">
      <c r="A372" s="448" t="s">
        <v>912</v>
      </c>
      <c r="B372" s="447">
        <v>45643</v>
      </c>
      <c r="C372" s="444" t="s">
        <v>363</v>
      </c>
      <c r="D372" s="46" t="s">
        <v>550</v>
      </c>
      <c r="E372" s="424">
        <v>1456800000</v>
      </c>
      <c r="H372" s="448"/>
      <c r="I372" s="447"/>
      <c r="J372" s="444"/>
      <c r="K372" s="444"/>
    </row>
    <row r="373" spans="1:11" ht="15" customHeight="1" x14ac:dyDescent="0.25">
      <c r="A373" s="448" t="s">
        <v>911</v>
      </c>
      <c r="B373" s="447">
        <v>45643</v>
      </c>
      <c r="C373" s="444" t="s">
        <v>363</v>
      </c>
      <c r="D373" s="46" t="s">
        <v>550</v>
      </c>
      <c r="E373" s="424">
        <v>910500000</v>
      </c>
      <c r="H373" s="448"/>
      <c r="I373" s="447"/>
      <c r="J373" s="444"/>
      <c r="K373" s="444"/>
    </row>
    <row r="374" spans="1:11" ht="15" customHeight="1" x14ac:dyDescent="0.25">
      <c r="A374" s="448" t="s">
        <v>913</v>
      </c>
      <c r="B374" s="447">
        <v>45646</v>
      </c>
      <c r="C374" s="444" t="s">
        <v>363</v>
      </c>
      <c r="D374" s="46" t="s">
        <v>550</v>
      </c>
      <c r="E374" s="424">
        <v>728400000</v>
      </c>
      <c r="H374" s="448"/>
      <c r="I374" s="447"/>
      <c r="J374" s="444"/>
      <c r="K374" s="444"/>
    </row>
    <row r="375" spans="1:11" ht="15" customHeight="1" x14ac:dyDescent="0.25">
      <c r="A375" s="448" t="s">
        <v>909</v>
      </c>
      <c r="B375" s="447">
        <v>45646</v>
      </c>
      <c r="C375" s="444" t="s">
        <v>363</v>
      </c>
      <c r="D375" s="46" t="s">
        <v>550</v>
      </c>
      <c r="E375" s="424">
        <v>1092600000</v>
      </c>
      <c r="H375" s="448"/>
      <c r="I375" s="447"/>
      <c r="J375" s="444"/>
      <c r="K375" s="444"/>
    </row>
    <row r="376" spans="1:11" ht="15" customHeight="1" x14ac:dyDescent="0.25">
      <c r="A376" s="448" t="s">
        <v>910</v>
      </c>
      <c r="B376" s="447">
        <v>45646</v>
      </c>
      <c r="C376" s="444" t="s">
        <v>363</v>
      </c>
      <c r="D376" s="46" t="s">
        <v>550</v>
      </c>
      <c r="E376" s="424">
        <v>364200000</v>
      </c>
      <c r="H376" s="448"/>
      <c r="I376" s="447"/>
      <c r="J376" s="444"/>
      <c r="K376" s="444"/>
    </row>
    <row r="377" spans="1:11" ht="15" customHeight="1" x14ac:dyDescent="0.25">
      <c r="A377" s="448"/>
      <c r="B377" s="447"/>
      <c r="C377" s="444"/>
      <c r="D377" s="444"/>
      <c r="H377" s="448"/>
      <c r="I377" s="447"/>
      <c r="J377" s="444"/>
      <c r="K377" s="444"/>
    </row>
    <row r="378" spans="1:11" ht="15" customHeight="1" x14ac:dyDescent="0.25">
      <c r="A378" s="323" t="s">
        <v>770</v>
      </c>
      <c r="C378" s="444"/>
      <c r="D378" s="46" t="str">
        <f>IFERROR(VLOOKUP(C378,'Base de Monedas'!A:B,2,0),"")</f>
        <v/>
      </c>
    </row>
    <row r="379" spans="1:11" ht="15" customHeight="1" x14ac:dyDescent="0.25">
      <c r="A379" s="46" t="s">
        <v>768</v>
      </c>
      <c r="C379" s="444"/>
      <c r="D379" s="46" t="str">
        <f>IFERROR(VLOOKUP(C379,'Base de Monedas'!A:B,2,0),"")</f>
        <v/>
      </c>
    </row>
    <row r="380" spans="1:11" ht="15" customHeight="1" x14ac:dyDescent="0.25">
      <c r="A380" s="46" t="s">
        <v>768</v>
      </c>
      <c r="C380" s="444"/>
      <c r="D380" s="46" t="str">
        <f>IFERROR(VLOOKUP(C380,'Base de Monedas'!A:B,2,0),"")</f>
        <v/>
      </c>
    </row>
    <row r="381" spans="1:11" ht="15" customHeight="1" x14ac:dyDescent="0.25">
      <c r="A381" s="322" t="s">
        <v>105</v>
      </c>
      <c r="C381" s="444"/>
      <c r="D381" s="46" t="str">
        <f>IFERROR(VLOOKUP(C381,'Base de Monedas'!A:B,2,0),"")</f>
        <v/>
      </c>
      <c r="J381" s="444"/>
      <c r="K381" s="46" t="str">
        <f>IFERROR(VLOOKUP(J381,'Base de Monedas'!A:B,2,0),"")</f>
        <v/>
      </c>
    </row>
    <row r="382" spans="1:11" ht="15" customHeight="1" x14ac:dyDescent="0.25">
      <c r="A382" s="46" t="s">
        <v>203</v>
      </c>
      <c r="C382" s="444"/>
      <c r="D382" s="46" t="str">
        <f>IFERROR(VLOOKUP(C382,'Base de Monedas'!A:B,2,0),"")</f>
        <v/>
      </c>
      <c r="J382" s="444"/>
      <c r="K382" s="46" t="str">
        <f>IFERROR(VLOOKUP(J382,'Base de Monedas'!A:B,2,0),"")</f>
        <v/>
      </c>
    </row>
    <row r="383" spans="1:11" ht="15" customHeight="1" x14ac:dyDescent="0.25">
      <c r="A383" s="322" t="s">
        <v>106</v>
      </c>
      <c r="C383" s="444"/>
      <c r="D383" s="46" t="str">
        <f>IFERROR(VLOOKUP(C383,'Base de Monedas'!A:B,2,0),"")</f>
        <v/>
      </c>
      <c r="J383" s="444"/>
      <c r="K383" s="46" t="str">
        <f>IFERROR(VLOOKUP(J383,'Base de Monedas'!A:B,2,0),"")</f>
        <v/>
      </c>
    </row>
    <row r="384" spans="1:11" ht="15" customHeight="1" x14ac:dyDescent="0.25">
      <c r="A384" s="324" t="s">
        <v>773</v>
      </c>
      <c r="C384" s="444"/>
      <c r="D384" s="46" t="str">
        <f>IFERROR(VLOOKUP(C384,'Base de Monedas'!A:B,2,0),"")</f>
        <v/>
      </c>
      <c r="J384" s="444"/>
      <c r="K384" s="46" t="str">
        <f>IFERROR(VLOOKUP(J384,'Base de Monedas'!A:B,2,0),"")</f>
        <v/>
      </c>
    </row>
    <row r="385" spans="1:13" ht="15" customHeight="1" x14ac:dyDescent="0.25">
      <c r="A385" s="46" t="s">
        <v>771</v>
      </c>
      <c r="C385" s="444"/>
      <c r="D385" s="46" t="str">
        <f>IFERROR(VLOOKUP(C385,'Base de Monedas'!A:B,2,0),"")</f>
        <v/>
      </c>
      <c r="E385" s="424">
        <v>15332587387</v>
      </c>
      <c r="J385" s="444"/>
      <c r="K385" s="46" t="str">
        <f>IFERROR(VLOOKUP(J385,'Base de Monedas'!A:B,2,0),"")</f>
        <v/>
      </c>
      <c r="L385" s="424">
        <v>11681518110</v>
      </c>
    </row>
    <row r="386" spans="1:13" ht="15" customHeight="1" x14ac:dyDescent="0.25">
      <c r="A386" s="46" t="s">
        <v>774</v>
      </c>
      <c r="C386" s="444"/>
      <c r="E386" s="424">
        <v>-13113375316</v>
      </c>
      <c r="J386" s="444"/>
      <c r="L386" s="424">
        <v>-8446503227</v>
      </c>
    </row>
    <row r="387" spans="1:13" ht="15" customHeight="1" x14ac:dyDescent="0.25">
      <c r="A387" s="324" t="s">
        <v>104</v>
      </c>
      <c r="C387" s="444"/>
      <c r="D387" s="46" t="str">
        <f>IFERROR(VLOOKUP(C387,'Base de Monedas'!A:B,2,0),"")</f>
        <v/>
      </c>
    </row>
    <row r="388" spans="1:13" ht="15" customHeight="1" x14ac:dyDescent="0.25">
      <c r="A388" s="46" t="s">
        <v>771</v>
      </c>
      <c r="C388" s="444"/>
      <c r="D388" s="46" t="str">
        <f>IFERROR(VLOOKUP(C388,'Base de Monedas'!A:B,2,0),"")</f>
        <v/>
      </c>
      <c r="E388" s="424">
        <v>10973485000</v>
      </c>
      <c r="L388" s="424">
        <v>14804450332</v>
      </c>
    </row>
    <row r="389" spans="1:13" ht="15" customHeight="1" x14ac:dyDescent="0.25">
      <c r="A389" s="449" t="s">
        <v>774</v>
      </c>
      <c r="B389" s="449"/>
      <c r="C389" s="450"/>
      <c r="D389" s="449" t="str">
        <f>IFERROR(VLOOKUP(C389,'Base de Monedas'!A:B,2,0),"")</f>
        <v/>
      </c>
      <c r="E389" s="494">
        <v>-10253695697</v>
      </c>
      <c r="F389" s="449"/>
      <c r="G389" s="449"/>
      <c r="H389" s="449"/>
      <c r="I389" s="449"/>
      <c r="J389" s="449"/>
      <c r="K389" s="449"/>
      <c r="L389" s="494">
        <v>-15295289434</v>
      </c>
      <c r="M389" s="449"/>
    </row>
    <row r="390" spans="1:13" ht="15" customHeight="1" x14ac:dyDescent="0.25">
      <c r="A390" s="324" t="s">
        <v>2</v>
      </c>
      <c r="C390" s="444"/>
      <c r="D390" s="46" t="str">
        <f>IFERROR(VLOOKUP(C390,'Base de Monedas'!A:B,2,0),"")</f>
        <v/>
      </c>
      <c r="E390" s="424">
        <f>SUM($E$12:E389)</f>
        <v>132308143409.16205</v>
      </c>
      <c r="L390" s="424">
        <f>SUM($L$12:L389)</f>
        <v>132905190403.79999</v>
      </c>
    </row>
    <row r="391" spans="1:13" ht="15" customHeight="1" x14ac:dyDescent="0.25">
      <c r="A391" s="324"/>
    </row>
    <row r="392" spans="1:13" ht="15" customHeight="1" x14ac:dyDescent="0.25"/>
    <row r="393" spans="1:13" ht="15" customHeight="1" x14ac:dyDescent="0.25">
      <c r="A393" s="324" t="s">
        <v>765</v>
      </c>
      <c r="D393" s="527"/>
      <c r="E393" s="528"/>
      <c r="J393" s="527"/>
      <c r="K393" s="527"/>
      <c r="L393" s="528"/>
      <c r="M393" s="527"/>
    </row>
    <row r="394" spans="1:13" ht="15" customHeight="1" x14ac:dyDescent="0.25">
      <c r="A394" s="529"/>
      <c r="B394" s="530"/>
      <c r="C394" s="530"/>
      <c r="D394" s="531">
        <f>IFERROR(YEAR(Indice!B6),"2XX2")</f>
        <v>2023</v>
      </c>
      <c r="E394" s="532"/>
      <c r="F394" s="530"/>
      <c r="I394" s="530"/>
      <c r="J394" s="530"/>
      <c r="K394" s="531">
        <f>IFERROR(YEAR(Indice!B6-365),"2XX1")</f>
        <v>2022</v>
      </c>
      <c r="L394" s="532"/>
      <c r="M394" s="530"/>
    </row>
    <row r="395" spans="1:13" ht="15" customHeight="1" x14ac:dyDescent="0.25">
      <c r="A395" s="323" t="s">
        <v>772</v>
      </c>
      <c r="B395" s="533" t="s">
        <v>101</v>
      </c>
      <c r="C395" s="534" t="s">
        <v>769</v>
      </c>
      <c r="D395" s="534" t="s">
        <v>267</v>
      </c>
      <c r="E395" s="535" t="s">
        <v>776</v>
      </c>
      <c r="F395" s="533" t="s">
        <v>102</v>
      </c>
      <c r="I395" s="533" t="s">
        <v>101</v>
      </c>
      <c r="J395" s="534" t="s">
        <v>769</v>
      </c>
      <c r="K395" s="534" t="s">
        <v>267</v>
      </c>
      <c r="L395" s="535" t="s">
        <v>776</v>
      </c>
      <c r="M395" s="533" t="s">
        <v>103</v>
      </c>
    </row>
    <row r="396" spans="1:13" ht="15" customHeight="1" x14ac:dyDescent="0.25">
      <c r="A396" s="46" t="s">
        <v>768</v>
      </c>
      <c r="C396" s="444"/>
      <c r="D396" s="46" t="str">
        <f>IFERROR(VLOOKUP(C396,'Base de Monedas'!A:B,2,0),"")</f>
        <v/>
      </c>
      <c r="J396" s="444"/>
      <c r="K396" s="46" t="str">
        <f>IFERROR(VLOOKUP(J396,'Base de Monedas'!A:B,2,0),"")</f>
        <v/>
      </c>
    </row>
    <row r="397" spans="1:13" ht="15" customHeight="1" x14ac:dyDescent="0.25">
      <c r="A397" s="46" t="s">
        <v>768</v>
      </c>
      <c r="C397" s="444"/>
      <c r="D397" s="46" t="str">
        <f>IFERROR(VLOOKUP(C397,'Base de Monedas'!A:B,2,0),"")</f>
        <v/>
      </c>
      <c r="J397" s="444"/>
      <c r="K397" s="46" t="str">
        <f>IFERROR(VLOOKUP(J397,'Base de Monedas'!A:B,2,0),"")</f>
        <v/>
      </c>
    </row>
    <row r="398" spans="1:13" ht="15" customHeight="1" x14ac:dyDescent="0.25">
      <c r="A398" s="322" t="s">
        <v>959</v>
      </c>
      <c r="B398" s="46" t="s">
        <v>1921</v>
      </c>
      <c r="C398" s="444" t="s">
        <v>364</v>
      </c>
      <c r="D398" s="446" t="s">
        <v>1045</v>
      </c>
      <c r="E398" s="424">
        <v>75087203</v>
      </c>
      <c r="F398" s="46" t="s">
        <v>1746</v>
      </c>
      <c r="H398" s="322" t="s">
        <v>952</v>
      </c>
      <c r="I398" s="46" t="s">
        <v>1020</v>
      </c>
      <c r="J398" s="444" t="s">
        <v>364</v>
      </c>
      <c r="K398" s="446" t="s">
        <v>1045</v>
      </c>
      <c r="L398" s="424">
        <v>866006324</v>
      </c>
      <c r="M398" s="46" t="s">
        <v>953</v>
      </c>
    </row>
    <row r="399" spans="1:13" ht="15" customHeight="1" x14ac:dyDescent="0.25">
      <c r="A399" s="322" t="s">
        <v>959</v>
      </c>
      <c r="B399" s="46" t="s">
        <v>1922</v>
      </c>
      <c r="C399" s="444" t="s">
        <v>364</v>
      </c>
      <c r="D399" s="446" t="s">
        <v>1045</v>
      </c>
      <c r="E399" s="424">
        <v>75087203</v>
      </c>
      <c r="F399" s="46" t="s">
        <v>1746</v>
      </c>
      <c r="H399" s="322" t="s">
        <v>952</v>
      </c>
      <c r="I399" s="46" t="s">
        <v>1021</v>
      </c>
      <c r="J399" s="444" t="s">
        <v>364</v>
      </c>
      <c r="K399" s="446" t="s">
        <v>1045</v>
      </c>
      <c r="L399" s="424">
        <v>866006324</v>
      </c>
      <c r="M399" s="46" t="s">
        <v>953</v>
      </c>
    </row>
    <row r="400" spans="1:13" ht="15" customHeight="1" x14ac:dyDescent="0.25">
      <c r="A400" s="322" t="s">
        <v>959</v>
      </c>
      <c r="B400" s="46" t="s">
        <v>1923</v>
      </c>
      <c r="C400" s="444" t="s">
        <v>364</v>
      </c>
      <c r="D400" s="446" t="s">
        <v>1045</v>
      </c>
      <c r="E400" s="424">
        <v>75087203</v>
      </c>
      <c r="F400" s="46" t="s">
        <v>1746</v>
      </c>
      <c r="H400" s="322" t="s">
        <v>952</v>
      </c>
      <c r="I400" s="46" t="s">
        <v>1022</v>
      </c>
      <c r="J400" s="444" t="s">
        <v>364</v>
      </c>
      <c r="K400" s="446" t="s">
        <v>1045</v>
      </c>
      <c r="L400" s="424">
        <v>866006324</v>
      </c>
      <c r="M400" s="46" t="s">
        <v>953</v>
      </c>
    </row>
    <row r="401" spans="1:13" ht="15" customHeight="1" x14ac:dyDescent="0.25">
      <c r="A401" s="322" t="s">
        <v>959</v>
      </c>
      <c r="B401" s="46" t="s">
        <v>1924</v>
      </c>
      <c r="C401" s="444" t="s">
        <v>364</v>
      </c>
      <c r="D401" s="446" t="s">
        <v>1045</v>
      </c>
      <c r="E401" s="424">
        <v>75087203</v>
      </c>
      <c r="F401" s="46" t="s">
        <v>1746</v>
      </c>
      <c r="H401" s="322" t="s">
        <v>952</v>
      </c>
      <c r="I401" s="46" t="s">
        <v>1023</v>
      </c>
      <c r="J401" s="444" t="s">
        <v>364</v>
      </c>
      <c r="K401" s="446" t="s">
        <v>1045</v>
      </c>
      <c r="L401" s="424">
        <v>866006324</v>
      </c>
      <c r="M401" s="46" t="s">
        <v>953</v>
      </c>
    </row>
    <row r="402" spans="1:13" ht="15" customHeight="1" x14ac:dyDescent="0.25">
      <c r="A402" s="322" t="s">
        <v>959</v>
      </c>
      <c r="B402" s="46" t="s">
        <v>1925</v>
      </c>
      <c r="C402" s="444" t="s">
        <v>364</v>
      </c>
      <c r="D402" s="446" t="s">
        <v>1045</v>
      </c>
      <c r="E402" s="424">
        <v>75087203</v>
      </c>
      <c r="F402" s="46" t="s">
        <v>1746</v>
      </c>
      <c r="H402" s="322" t="s">
        <v>952</v>
      </c>
      <c r="I402" s="46" t="s">
        <v>1024</v>
      </c>
      <c r="J402" s="444" t="s">
        <v>364</v>
      </c>
      <c r="K402" s="446" t="s">
        <v>1045</v>
      </c>
      <c r="L402" s="424">
        <v>866006324</v>
      </c>
      <c r="M402" s="46" t="s">
        <v>953</v>
      </c>
    </row>
    <row r="403" spans="1:13" ht="15" customHeight="1" x14ac:dyDescent="0.25">
      <c r="A403" s="322" t="s">
        <v>959</v>
      </c>
      <c r="B403" s="46" t="s">
        <v>1926</v>
      </c>
      <c r="C403" s="444" t="s">
        <v>364</v>
      </c>
      <c r="D403" s="446" t="s">
        <v>1045</v>
      </c>
      <c r="E403" s="424">
        <v>75087203</v>
      </c>
      <c r="F403" s="46" t="s">
        <v>1746</v>
      </c>
      <c r="H403" s="322" t="s">
        <v>952</v>
      </c>
      <c r="I403" s="46" t="s">
        <v>1025</v>
      </c>
      <c r="J403" s="444" t="s">
        <v>364</v>
      </c>
      <c r="K403" s="446" t="s">
        <v>1045</v>
      </c>
      <c r="L403" s="424">
        <v>866006324</v>
      </c>
      <c r="M403" s="46" t="s">
        <v>953</v>
      </c>
    </row>
    <row r="404" spans="1:13" ht="15" customHeight="1" x14ac:dyDescent="0.25">
      <c r="A404" s="322" t="s">
        <v>959</v>
      </c>
      <c r="B404" s="46" t="s">
        <v>1927</v>
      </c>
      <c r="C404" s="444" t="s">
        <v>364</v>
      </c>
      <c r="D404" s="446" t="s">
        <v>1045</v>
      </c>
      <c r="E404" s="424">
        <v>75087203</v>
      </c>
      <c r="F404" s="46" t="s">
        <v>1746</v>
      </c>
      <c r="H404" s="322" t="s">
        <v>952</v>
      </c>
      <c r="I404" s="46" t="s">
        <v>1026</v>
      </c>
      <c r="J404" s="444" t="s">
        <v>364</v>
      </c>
      <c r="K404" s="446" t="s">
        <v>1045</v>
      </c>
      <c r="L404" s="424">
        <v>866006324</v>
      </c>
      <c r="M404" s="46" t="s">
        <v>953</v>
      </c>
    </row>
    <row r="405" spans="1:13" ht="15" customHeight="1" x14ac:dyDescent="0.25">
      <c r="A405" s="322" t="s">
        <v>959</v>
      </c>
      <c r="B405" s="46" t="s">
        <v>1928</v>
      </c>
      <c r="C405" s="444" t="s">
        <v>364</v>
      </c>
      <c r="D405" s="446" t="s">
        <v>1045</v>
      </c>
      <c r="E405" s="424">
        <v>75087203</v>
      </c>
      <c r="F405" s="46" t="s">
        <v>1746</v>
      </c>
      <c r="H405" s="322" t="s">
        <v>952</v>
      </c>
      <c r="I405" s="46" t="s">
        <v>1027</v>
      </c>
      <c r="J405" s="444" t="s">
        <v>364</v>
      </c>
      <c r="K405" s="446" t="s">
        <v>1045</v>
      </c>
      <c r="L405" s="424">
        <v>866006324</v>
      </c>
      <c r="M405" s="46" t="s">
        <v>953</v>
      </c>
    </row>
    <row r="406" spans="1:13" ht="15" customHeight="1" x14ac:dyDescent="0.25">
      <c r="A406" s="322" t="s">
        <v>959</v>
      </c>
      <c r="B406" s="46" t="s">
        <v>1929</v>
      </c>
      <c r="C406" s="444" t="s">
        <v>364</v>
      </c>
      <c r="D406" s="446" t="s">
        <v>1045</v>
      </c>
      <c r="E406" s="424">
        <v>75087203</v>
      </c>
      <c r="F406" s="46" t="s">
        <v>1746</v>
      </c>
      <c r="H406" s="322" t="s">
        <v>952</v>
      </c>
      <c r="I406" s="46" t="s">
        <v>1028</v>
      </c>
      <c r="J406" s="444" t="s">
        <v>364</v>
      </c>
      <c r="K406" s="446" t="s">
        <v>1045</v>
      </c>
      <c r="L406" s="424">
        <v>866006324</v>
      </c>
      <c r="M406" s="46" t="s">
        <v>953</v>
      </c>
    </row>
    <row r="407" spans="1:13" ht="15" customHeight="1" x14ac:dyDescent="0.25">
      <c r="A407" s="322" t="s">
        <v>959</v>
      </c>
      <c r="B407" s="46" t="s">
        <v>1930</v>
      </c>
      <c r="C407" s="444" t="s">
        <v>364</v>
      </c>
      <c r="D407" s="446" t="s">
        <v>1045</v>
      </c>
      <c r="E407" s="424">
        <v>75087203</v>
      </c>
      <c r="F407" s="46" t="s">
        <v>1746</v>
      </c>
      <c r="H407" s="322" t="s">
        <v>952</v>
      </c>
      <c r="I407" s="46" t="s">
        <v>1029</v>
      </c>
      <c r="J407" s="444" t="s">
        <v>364</v>
      </c>
      <c r="K407" s="446" t="s">
        <v>1045</v>
      </c>
      <c r="L407" s="424">
        <v>866006324</v>
      </c>
      <c r="M407" s="46" t="s">
        <v>953</v>
      </c>
    </row>
    <row r="408" spans="1:13" ht="15" customHeight="1" x14ac:dyDescent="0.25">
      <c r="A408" s="322" t="s">
        <v>959</v>
      </c>
      <c r="B408" s="46" t="s">
        <v>1931</v>
      </c>
      <c r="C408" s="444" t="s">
        <v>364</v>
      </c>
      <c r="D408" s="446" t="s">
        <v>1045</v>
      </c>
      <c r="E408" s="424">
        <v>75087203</v>
      </c>
      <c r="F408" s="46" t="s">
        <v>1746</v>
      </c>
      <c r="H408" s="322" t="s">
        <v>952</v>
      </c>
      <c r="I408" s="46" t="s">
        <v>1030</v>
      </c>
      <c r="J408" s="444" t="s">
        <v>364</v>
      </c>
      <c r="K408" s="446" t="s">
        <v>1045</v>
      </c>
      <c r="L408" s="424">
        <v>866006324</v>
      </c>
      <c r="M408" s="46" t="s">
        <v>953</v>
      </c>
    </row>
    <row r="409" spans="1:13" ht="15" customHeight="1" x14ac:dyDescent="0.25">
      <c r="A409" s="322" t="s">
        <v>959</v>
      </c>
      <c r="B409" s="46" t="s">
        <v>1932</v>
      </c>
      <c r="C409" s="444" t="s">
        <v>364</v>
      </c>
      <c r="D409" s="446" t="s">
        <v>1045</v>
      </c>
      <c r="E409" s="424">
        <v>75087203</v>
      </c>
      <c r="F409" s="46" t="s">
        <v>1746</v>
      </c>
      <c r="H409" s="322" t="s">
        <v>952</v>
      </c>
      <c r="I409" s="46" t="s">
        <v>1031</v>
      </c>
      <c r="J409" s="444" t="s">
        <v>364</v>
      </c>
      <c r="K409" s="446" t="s">
        <v>1045</v>
      </c>
      <c r="L409" s="424">
        <v>866006324</v>
      </c>
      <c r="M409" s="46" t="s">
        <v>953</v>
      </c>
    </row>
    <row r="410" spans="1:13" ht="15" customHeight="1" x14ac:dyDescent="0.25">
      <c r="A410" s="322" t="s">
        <v>959</v>
      </c>
      <c r="B410" s="46" t="s">
        <v>1933</v>
      </c>
      <c r="C410" s="444" t="s">
        <v>364</v>
      </c>
      <c r="D410" s="446" t="s">
        <v>1045</v>
      </c>
      <c r="E410" s="424">
        <v>75087203</v>
      </c>
      <c r="F410" s="46" t="s">
        <v>1746</v>
      </c>
      <c r="H410" s="322" t="s">
        <v>952</v>
      </c>
      <c r="I410" s="46" t="s">
        <v>1032</v>
      </c>
      <c r="J410" s="444" t="s">
        <v>364</v>
      </c>
      <c r="K410" s="446" t="s">
        <v>1045</v>
      </c>
      <c r="L410" s="424">
        <v>866006324</v>
      </c>
      <c r="M410" s="46" t="s">
        <v>953</v>
      </c>
    </row>
    <row r="411" spans="1:13" ht="15" customHeight="1" x14ac:dyDescent="0.25">
      <c r="A411" s="322" t="s">
        <v>959</v>
      </c>
      <c r="B411" s="46" t="s">
        <v>1934</v>
      </c>
      <c r="C411" s="444" t="s">
        <v>364</v>
      </c>
      <c r="D411" s="446" t="s">
        <v>1045</v>
      </c>
      <c r="E411" s="424">
        <v>75087203</v>
      </c>
      <c r="F411" s="46" t="s">
        <v>1746</v>
      </c>
      <c r="H411" s="322" t="s">
        <v>952</v>
      </c>
      <c r="I411" s="46" t="s">
        <v>1033</v>
      </c>
      <c r="J411" s="444" t="s">
        <v>364</v>
      </c>
      <c r="K411" s="446" t="s">
        <v>1045</v>
      </c>
      <c r="L411" s="424">
        <v>866006324</v>
      </c>
      <c r="M411" s="46" t="s">
        <v>953</v>
      </c>
    </row>
    <row r="412" spans="1:13" ht="15" customHeight="1" x14ac:dyDescent="0.25">
      <c r="A412" s="322" t="s">
        <v>959</v>
      </c>
      <c r="B412" s="46" t="s">
        <v>1935</v>
      </c>
      <c r="C412" s="444" t="s">
        <v>364</v>
      </c>
      <c r="D412" s="446" t="s">
        <v>1045</v>
      </c>
      <c r="E412" s="424">
        <v>75087203</v>
      </c>
      <c r="F412" s="46" t="s">
        <v>1746</v>
      </c>
      <c r="H412" s="322" t="s">
        <v>952</v>
      </c>
      <c r="I412" s="46" t="s">
        <v>1034</v>
      </c>
      <c r="J412" s="444" t="s">
        <v>364</v>
      </c>
      <c r="K412" s="446" t="s">
        <v>1045</v>
      </c>
      <c r="L412" s="424">
        <v>866006324</v>
      </c>
      <c r="M412" s="46" t="s">
        <v>953</v>
      </c>
    </row>
    <row r="413" spans="1:13" ht="15" customHeight="1" x14ac:dyDescent="0.25">
      <c r="A413" s="322" t="s">
        <v>959</v>
      </c>
      <c r="B413" s="46" t="s">
        <v>1936</v>
      </c>
      <c r="C413" s="444" t="s">
        <v>364</v>
      </c>
      <c r="D413" s="446" t="s">
        <v>1045</v>
      </c>
      <c r="E413" s="424">
        <v>75087203</v>
      </c>
      <c r="F413" s="46" t="s">
        <v>1746</v>
      </c>
      <c r="H413" s="322" t="s">
        <v>952</v>
      </c>
      <c r="I413" s="46" t="s">
        <v>1035</v>
      </c>
      <c r="J413" s="444" t="s">
        <v>364</v>
      </c>
      <c r="K413" s="446" t="s">
        <v>1045</v>
      </c>
      <c r="L413" s="424">
        <v>866006324</v>
      </c>
      <c r="M413" s="46" t="s">
        <v>953</v>
      </c>
    </row>
    <row r="414" spans="1:13" ht="15" customHeight="1" x14ac:dyDescent="0.25">
      <c r="A414" s="322" t="s">
        <v>959</v>
      </c>
      <c r="B414" s="46" t="s">
        <v>1937</v>
      </c>
      <c r="C414" s="444" t="s">
        <v>364</v>
      </c>
      <c r="D414" s="446" t="s">
        <v>1045</v>
      </c>
      <c r="E414" s="424">
        <v>75087203</v>
      </c>
      <c r="F414" s="46" t="s">
        <v>1746</v>
      </c>
      <c r="H414" s="322" t="s">
        <v>952</v>
      </c>
      <c r="I414" s="46" t="s">
        <v>1036</v>
      </c>
      <c r="J414" s="444" t="s">
        <v>364</v>
      </c>
      <c r="K414" s="446" t="s">
        <v>1045</v>
      </c>
      <c r="L414" s="424">
        <v>866006324</v>
      </c>
      <c r="M414" s="46" t="s">
        <v>953</v>
      </c>
    </row>
    <row r="415" spans="1:13" ht="15" customHeight="1" x14ac:dyDescent="0.25">
      <c r="A415" s="322" t="s">
        <v>959</v>
      </c>
      <c r="B415" s="46" t="s">
        <v>1938</v>
      </c>
      <c r="C415" s="444" t="s">
        <v>364</v>
      </c>
      <c r="D415" s="446" t="s">
        <v>1045</v>
      </c>
      <c r="E415" s="424">
        <v>75087203</v>
      </c>
      <c r="F415" s="46" t="s">
        <v>1746</v>
      </c>
      <c r="H415" s="322" t="s">
        <v>952</v>
      </c>
      <c r="I415" s="46" t="s">
        <v>1037</v>
      </c>
      <c r="J415" s="444" t="s">
        <v>364</v>
      </c>
      <c r="K415" s="446" t="s">
        <v>1045</v>
      </c>
      <c r="L415" s="424">
        <v>866006324</v>
      </c>
      <c r="M415" s="46" t="s">
        <v>953</v>
      </c>
    </row>
    <row r="416" spans="1:13" ht="15" customHeight="1" x14ac:dyDescent="0.25">
      <c r="A416" s="322" t="s">
        <v>959</v>
      </c>
      <c r="B416" s="46" t="s">
        <v>1939</v>
      </c>
      <c r="C416" s="444" t="s">
        <v>364</v>
      </c>
      <c r="D416" s="446" t="s">
        <v>1045</v>
      </c>
      <c r="E416" s="424">
        <v>75087203</v>
      </c>
      <c r="F416" s="46" t="s">
        <v>1746</v>
      </c>
      <c r="H416" s="322" t="s">
        <v>952</v>
      </c>
      <c r="I416" s="46" t="s">
        <v>1038</v>
      </c>
      <c r="J416" s="444" t="s">
        <v>364</v>
      </c>
      <c r="K416" s="446" t="s">
        <v>1045</v>
      </c>
      <c r="L416" s="424">
        <v>866006324</v>
      </c>
      <c r="M416" s="46" t="s">
        <v>953</v>
      </c>
    </row>
    <row r="417" spans="1:13" ht="15" customHeight="1" x14ac:dyDescent="0.25">
      <c r="A417" s="322" t="s">
        <v>959</v>
      </c>
      <c r="B417" s="46" t="s">
        <v>1940</v>
      </c>
      <c r="C417" s="444" t="s">
        <v>364</v>
      </c>
      <c r="D417" s="446" t="s">
        <v>1045</v>
      </c>
      <c r="E417" s="424">
        <v>75087203</v>
      </c>
      <c r="F417" s="46" t="s">
        <v>1746</v>
      </c>
      <c r="H417" s="322" t="s">
        <v>952</v>
      </c>
      <c r="I417" s="46" t="s">
        <v>1039</v>
      </c>
      <c r="J417" s="444" t="s">
        <v>364</v>
      </c>
      <c r="K417" s="446" t="s">
        <v>1045</v>
      </c>
      <c r="L417" s="424">
        <v>866006324</v>
      </c>
      <c r="M417" s="46" t="s">
        <v>953</v>
      </c>
    </row>
    <row r="418" spans="1:13" ht="15" customHeight="1" x14ac:dyDescent="0.25">
      <c r="A418" s="322" t="s">
        <v>959</v>
      </c>
      <c r="B418" s="46" t="s">
        <v>1941</v>
      </c>
      <c r="C418" s="444" t="s">
        <v>364</v>
      </c>
      <c r="D418" s="446" t="s">
        <v>1045</v>
      </c>
      <c r="E418" s="424">
        <v>75087203</v>
      </c>
      <c r="F418" s="46" t="s">
        <v>1746</v>
      </c>
      <c r="H418" s="322" t="s">
        <v>952</v>
      </c>
      <c r="I418" s="46" t="s">
        <v>1040</v>
      </c>
      <c r="J418" s="444" t="s">
        <v>364</v>
      </c>
      <c r="K418" s="446" t="s">
        <v>1045</v>
      </c>
      <c r="L418" s="424">
        <v>866006324</v>
      </c>
      <c r="M418" s="46" t="s">
        <v>953</v>
      </c>
    </row>
    <row r="419" spans="1:13" ht="15" customHeight="1" x14ac:dyDescent="0.25">
      <c r="A419" s="322" t="s">
        <v>959</v>
      </c>
      <c r="B419" s="46" t="s">
        <v>1942</v>
      </c>
      <c r="C419" s="444" t="s">
        <v>364</v>
      </c>
      <c r="D419" s="446" t="s">
        <v>1045</v>
      </c>
      <c r="E419" s="424">
        <v>75087203</v>
      </c>
      <c r="F419" s="46" t="s">
        <v>1746</v>
      </c>
      <c r="H419" s="322" t="s">
        <v>952</v>
      </c>
      <c r="I419" s="46" t="s">
        <v>1041</v>
      </c>
      <c r="J419" s="444" t="s">
        <v>364</v>
      </c>
      <c r="K419" s="446" t="s">
        <v>1045</v>
      </c>
      <c r="L419" s="424">
        <v>866006324</v>
      </c>
      <c r="M419" s="46" t="s">
        <v>953</v>
      </c>
    </row>
    <row r="420" spans="1:13" ht="15" customHeight="1" x14ac:dyDescent="0.25">
      <c r="A420" s="322" t="s">
        <v>959</v>
      </c>
      <c r="B420" s="46" t="s">
        <v>1943</v>
      </c>
      <c r="C420" s="444" t="s">
        <v>364</v>
      </c>
      <c r="D420" s="446" t="s">
        <v>1045</v>
      </c>
      <c r="E420" s="424">
        <v>75087203</v>
      </c>
      <c r="F420" s="46" t="s">
        <v>1746</v>
      </c>
      <c r="H420" s="322" t="s">
        <v>952</v>
      </c>
      <c r="I420" s="46" t="s">
        <v>1042</v>
      </c>
      <c r="J420" s="444" t="s">
        <v>364</v>
      </c>
      <c r="K420" s="446" t="s">
        <v>1045</v>
      </c>
      <c r="L420" s="424">
        <v>866006324</v>
      </c>
      <c r="M420" s="46" t="s">
        <v>953</v>
      </c>
    </row>
    <row r="421" spans="1:13" ht="15" customHeight="1" x14ac:dyDescent="0.25">
      <c r="A421" s="322" t="s">
        <v>959</v>
      </c>
      <c r="B421" s="46" t="s">
        <v>1944</v>
      </c>
      <c r="C421" s="444" t="s">
        <v>364</v>
      </c>
      <c r="D421" s="446" t="s">
        <v>1045</v>
      </c>
      <c r="E421" s="424">
        <v>75087203</v>
      </c>
      <c r="F421" s="46" t="s">
        <v>1746</v>
      </c>
      <c r="H421" s="322" t="s">
        <v>952</v>
      </c>
      <c r="I421" s="46" t="s">
        <v>1043</v>
      </c>
      <c r="J421" s="444" t="s">
        <v>364</v>
      </c>
      <c r="K421" s="446" t="s">
        <v>1045</v>
      </c>
      <c r="L421" s="424">
        <v>866006325</v>
      </c>
      <c r="M421" s="46" t="s">
        <v>953</v>
      </c>
    </row>
    <row r="422" spans="1:13" ht="15" customHeight="1" x14ac:dyDescent="0.25">
      <c r="A422" s="322" t="s">
        <v>959</v>
      </c>
      <c r="B422" s="46" t="s">
        <v>1945</v>
      </c>
      <c r="C422" s="444" t="s">
        <v>364</v>
      </c>
      <c r="D422" s="446" t="s">
        <v>1045</v>
      </c>
      <c r="E422" s="424">
        <v>75087203</v>
      </c>
      <c r="F422" s="46" t="s">
        <v>1746</v>
      </c>
      <c r="H422" s="322" t="s">
        <v>952</v>
      </c>
      <c r="I422" s="46" t="s">
        <v>1044</v>
      </c>
      <c r="J422" s="444" t="s">
        <v>364</v>
      </c>
      <c r="K422" s="446" t="s">
        <v>1045</v>
      </c>
      <c r="L422" s="424">
        <v>866006325</v>
      </c>
      <c r="M422" s="46" t="s">
        <v>953</v>
      </c>
    </row>
    <row r="423" spans="1:13" ht="15" customHeight="1" x14ac:dyDescent="0.25">
      <c r="A423" s="322" t="s">
        <v>959</v>
      </c>
      <c r="B423" s="46" t="s">
        <v>1946</v>
      </c>
      <c r="C423" s="444" t="s">
        <v>364</v>
      </c>
      <c r="D423" s="446" t="s">
        <v>1045</v>
      </c>
      <c r="E423" s="424">
        <v>75087203</v>
      </c>
      <c r="F423" s="46" t="s">
        <v>1746</v>
      </c>
      <c r="H423" s="322" t="s">
        <v>954</v>
      </c>
      <c r="I423" s="46" t="s">
        <v>1505</v>
      </c>
      <c r="J423" s="444" t="s">
        <v>364</v>
      </c>
      <c r="K423" s="446" t="s">
        <v>1045</v>
      </c>
      <c r="L423" s="424">
        <v>72600000</v>
      </c>
      <c r="M423" s="46" t="s">
        <v>953</v>
      </c>
    </row>
    <row r="424" spans="1:13" ht="15" customHeight="1" x14ac:dyDescent="0.25">
      <c r="A424" s="322" t="s">
        <v>959</v>
      </c>
      <c r="B424" s="46" t="s">
        <v>1947</v>
      </c>
      <c r="C424" s="444" t="s">
        <v>364</v>
      </c>
      <c r="D424" s="446" t="s">
        <v>1045</v>
      </c>
      <c r="E424" s="424">
        <v>75087203</v>
      </c>
      <c r="F424" s="46" t="s">
        <v>1746</v>
      </c>
      <c r="H424" s="322" t="s">
        <v>954</v>
      </c>
      <c r="I424" s="46" t="s">
        <v>1506</v>
      </c>
      <c r="J424" s="444" t="s">
        <v>364</v>
      </c>
      <c r="K424" s="446" t="s">
        <v>1045</v>
      </c>
      <c r="L424" s="424">
        <v>72600000</v>
      </c>
      <c r="M424" s="46" t="s">
        <v>953</v>
      </c>
    </row>
    <row r="425" spans="1:13" ht="15" customHeight="1" x14ac:dyDescent="0.25">
      <c r="A425" s="322" t="s">
        <v>959</v>
      </c>
      <c r="B425" s="46" t="s">
        <v>1948</v>
      </c>
      <c r="C425" s="444" t="s">
        <v>364</v>
      </c>
      <c r="D425" s="446" t="s">
        <v>1045</v>
      </c>
      <c r="E425" s="424">
        <v>75087203</v>
      </c>
      <c r="F425" s="46" t="s">
        <v>1746</v>
      </c>
      <c r="H425" s="322" t="s">
        <v>954</v>
      </c>
      <c r="I425" s="46" t="s">
        <v>1507</v>
      </c>
      <c r="J425" s="444" t="s">
        <v>364</v>
      </c>
      <c r="K425" s="446" t="s">
        <v>1045</v>
      </c>
      <c r="L425" s="424">
        <v>72600000</v>
      </c>
      <c r="M425" s="46" t="s">
        <v>953</v>
      </c>
    </row>
    <row r="426" spans="1:13" ht="15" customHeight="1" x14ac:dyDescent="0.25">
      <c r="A426" s="322" t="s">
        <v>959</v>
      </c>
      <c r="B426" s="46" t="s">
        <v>1949</v>
      </c>
      <c r="C426" s="444" t="s">
        <v>364</v>
      </c>
      <c r="D426" s="444" t="s">
        <v>1045</v>
      </c>
      <c r="E426" s="424">
        <v>75087203</v>
      </c>
      <c r="F426" s="46" t="s">
        <v>1746</v>
      </c>
      <c r="H426" s="322" t="s">
        <v>954</v>
      </c>
      <c r="I426" s="46" t="s">
        <v>1508</v>
      </c>
      <c r="J426" s="444" t="s">
        <v>364</v>
      </c>
      <c r="K426" s="444" t="s">
        <v>1045</v>
      </c>
      <c r="L426" s="424">
        <v>72600000</v>
      </c>
      <c r="M426" s="46" t="s">
        <v>953</v>
      </c>
    </row>
    <row r="427" spans="1:13" ht="15" customHeight="1" x14ac:dyDescent="0.25">
      <c r="A427" s="322" t="s">
        <v>959</v>
      </c>
      <c r="B427" s="46" t="s">
        <v>1950</v>
      </c>
      <c r="C427" s="444" t="s">
        <v>364</v>
      </c>
      <c r="D427" s="444" t="s">
        <v>1045</v>
      </c>
      <c r="E427" s="424">
        <v>75087203</v>
      </c>
      <c r="F427" s="46" t="s">
        <v>1746</v>
      </c>
      <c r="H427" s="322" t="s">
        <v>954</v>
      </c>
      <c r="I427" s="46" t="s">
        <v>1509</v>
      </c>
      <c r="J427" s="444" t="s">
        <v>364</v>
      </c>
      <c r="K427" s="444" t="s">
        <v>1045</v>
      </c>
      <c r="L427" s="424">
        <v>72600000</v>
      </c>
      <c r="M427" s="46" t="s">
        <v>953</v>
      </c>
    </row>
    <row r="428" spans="1:13" ht="15" customHeight="1" x14ac:dyDescent="0.25">
      <c r="A428" s="322" t="s">
        <v>959</v>
      </c>
      <c r="B428" s="46" t="s">
        <v>1951</v>
      </c>
      <c r="C428" s="444" t="s">
        <v>364</v>
      </c>
      <c r="D428" s="444" t="s">
        <v>1045</v>
      </c>
      <c r="E428" s="424">
        <v>75087203</v>
      </c>
      <c r="F428" s="46" t="s">
        <v>1746</v>
      </c>
      <c r="H428" s="322" t="s">
        <v>954</v>
      </c>
      <c r="I428" s="46" t="s">
        <v>1510</v>
      </c>
      <c r="J428" s="444" t="s">
        <v>364</v>
      </c>
      <c r="K428" s="444" t="s">
        <v>1045</v>
      </c>
      <c r="L428" s="424">
        <v>72600000</v>
      </c>
      <c r="M428" s="46" t="s">
        <v>953</v>
      </c>
    </row>
    <row r="429" spans="1:13" ht="15" customHeight="1" x14ac:dyDescent="0.25">
      <c r="A429" s="322" t="s">
        <v>959</v>
      </c>
      <c r="B429" s="46" t="s">
        <v>1952</v>
      </c>
      <c r="C429" s="444" t="s">
        <v>364</v>
      </c>
      <c r="D429" s="444" t="s">
        <v>1045</v>
      </c>
      <c r="E429" s="424">
        <v>75087203</v>
      </c>
      <c r="F429" s="46" t="s">
        <v>1746</v>
      </c>
      <c r="H429" s="322" t="s">
        <v>954</v>
      </c>
      <c r="I429" s="46" t="s">
        <v>1511</v>
      </c>
      <c r="J429" s="444" t="s">
        <v>364</v>
      </c>
      <c r="K429" s="444" t="s">
        <v>1045</v>
      </c>
      <c r="L429" s="424">
        <v>72600000</v>
      </c>
      <c r="M429" s="46" t="s">
        <v>953</v>
      </c>
    </row>
    <row r="430" spans="1:13" ht="15" customHeight="1" x14ac:dyDescent="0.25">
      <c r="A430" s="322" t="s">
        <v>959</v>
      </c>
      <c r="B430" s="46" t="s">
        <v>1953</v>
      </c>
      <c r="C430" s="444" t="s">
        <v>364</v>
      </c>
      <c r="D430" s="444" t="s">
        <v>1045</v>
      </c>
      <c r="E430" s="424">
        <v>75087203</v>
      </c>
      <c r="F430" s="46" t="s">
        <v>1746</v>
      </c>
      <c r="H430" s="322" t="s">
        <v>954</v>
      </c>
      <c r="I430" s="46" t="s">
        <v>1512</v>
      </c>
      <c r="J430" s="444" t="s">
        <v>364</v>
      </c>
      <c r="K430" s="444" t="s">
        <v>1045</v>
      </c>
      <c r="L430" s="424">
        <v>72600000</v>
      </c>
      <c r="M430" s="46" t="s">
        <v>953</v>
      </c>
    </row>
    <row r="431" spans="1:13" ht="15" customHeight="1" x14ac:dyDescent="0.25">
      <c r="A431" s="322" t="s">
        <v>959</v>
      </c>
      <c r="B431" s="46" t="s">
        <v>1954</v>
      </c>
      <c r="C431" s="444" t="s">
        <v>364</v>
      </c>
      <c r="D431" s="444" t="s">
        <v>1045</v>
      </c>
      <c r="E431" s="424">
        <v>75087203</v>
      </c>
      <c r="F431" s="46" t="s">
        <v>1746</v>
      </c>
      <c r="H431" s="322" t="s">
        <v>954</v>
      </c>
      <c r="I431" s="46" t="s">
        <v>1513</v>
      </c>
      <c r="J431" s="444" t="s">
        <v>364</v>
      </c>
      <c r="K431" s="444" t="s">
        <v>1045</v>
      </c>
      <c r="L431" s="424">
        <v>72600000</v>
      </c>
      <c r="M431" s="46" t="s">
        <v>953</v>
      </c>
    </row>
    <row r="432" spans="1:13" ht="15" customHeight="1" x14ac:dyDescent="0.25">
      <c r="A432" s="322" t="s">
        <v>959</v>
      </c>
      <c r="B432" s="46" t="s">
        <v>1955</v>
      </c>
      <c r="C432" s="444" t="s">
        <v>364</v>
      </c>
      <c r="D432" s="444" t="s">
        <v>1045</v>
      </c>
      <c r="E432" s="424">
        <v>75087203</v>
      </c>
      <c r="F432" s="46" t="s">
        <v>1746</v>
      </c>
      <c r="H432" s="322" t="s">
        <v>954</v>
      </c>
      <c r="I432" s="46" t="s">
        <v>1514</v>
      </c>
      <c r="J432" s="444" t="s">
        <v>364</v>
      </c>
      <c r="K432" s="444" t="s">
        <v>1045</v>
      </c>
      <c r="L432" s="424">
        <v>72600000</v>
      </c>
      <c r="M432" s="46" t="s">
        <v>953</v>
      </c>
    </row>
    <row r="433" spans="1:13" ht="15" customHeight="1" x14ac:dyDescent="0.25">
      <c r="A433" s="322" t="s">
        <v>959</v>
      </c>
      <c r="B433" s="46" t="s">
        <v>1956</v>
      </c>
      <c r="C433" s="444" t="s">
        <v>364</v>
      </c>
      <c r="D433" s="444" t="s">
        <v>1045</v>
      </c>
      <c r="E433" s="424">
        <v>75087203</v>
      </c>
      <c r="F433" s="46" t="s">
        <v>1746</v>
      </c>
      <c r="H433" s="322" t="s">
        <v>954</v>
      </c>
      <c r="I433" s="46" t="s">
        <v>1515</v>
      </c>
      <c r="J433" s="444" t="s">
        <v>364</v>
      </c>
      <c r="K433" s="444" t="s">
        <v>1045</v>
      </c>
      <c r="L433" s="424">
        <v>72600000</v>
      </c>
      <c r="M433" s="46" t="s">
        <v>953</v>
      </c>
    </row>
    <row r="434" spans="1:13" ht="15" customHeight="1" x14ac:dyDescent="0.25">
      <c r="A434" s="322" t="s">
        <v>959</v>
      </c>
      <c r="B434" s="46" t="s">
        <v>1957</v>
      </c>
      <c r="C434" s="444" t="s">
        <v>364</v>
      </c>
      <c r="D434" s="444" t="s">
        <v>1045</v>
      </c>
      <c r="E434" s="424">
        <v>75087203</v>
      </c>
      <c r="F434" s="46" t="s">
        <v>1746</v>
      </c>
      <c r="H434" s="322" t="s">
        <v>954</v>
      </c>
      <c r="I434" s="46" t="s">
        <v>1516</v>
      </c>
      <c r="J434" s="444" t="s">
        <v>364</v>
      </c>
      <c r="K434" s="444" t="s">
        <v>1045</v>
      </c>
      <c r="L434" s="424">
        <v>72600000</v>
      </c>
      <c r="M434" s="46" t="s">
        <v>953</v>
      </c>
    </row>
    <row r="435" spans="1:13" ht="15" customHeight="1" x14ac:dyDescent="0.25">
      <c r="A435" s="322" t="s">
        <v>959</v>
      </c>
      <c r="B435" s="46" t="s">
        <v>1958</v>
      </c>
      <c r="C435" s="444" t="s">
        <v>364</v>
      </c>
      <c r="D435" s="444" t="s">
        <v>1045</v>
      </c>
      <c r="E435" s="424">
        <v>75087203</v>
      </c>
      <c r="F435" s="46" t="s">
        <v>1746</v>
      </c>
      <c r="H435" s="322" t="s">
        <v>954</v>
      </c>
      <c r="I435" s="46" t="s">
        <v>1517</v>
      </c>
      <c r="J435" s="444" t="s">
        <v>364</v>
      </c>
      <c r="K435" s="444" t="s">
        <v>1045</v>
      </c>
      <c r="L435" s="424">
        <v>72600000</v>
      </c>
      <c r="M435" s="46" t="s">
        <v>953</v>
      </c>
    </row>
    <row r="436" spans="1:13" ht="15" customHeight="1" x14ac:dyDescent="0.25">
      <c r="A436" s="322" t="s">
        <v>959</v>
      </c>
      <c r="B436" s="46" t="s">
        <v>1959</v>
      </c>
      <c r="C436" s="444" t="s">
        <v>364</v>
      </c>
      <c r="D436" s="444" t="s">
        <v>1045</v>
      </c>
      <c r="E436" s="424">
        <v>75087203</v>
      </c>
      <c r="F436" s="46" t="s">
        <v>1746</v>
      </c>
      <c r="H436" s="322" t="s">
        <v>954</v>
      </c>
      <c r="I436" s="46" t="s">
        <v>1518</v>
      </c>
      <c r="J436" s="444" t="s">
        <v>364</v>
      </c>
      <c r="K436" s="444" t="s">
        <v>1045</v>
      </c>
      <c r="L436" s="424">
        <v>72600000</v>
      </c>
      <c r="M436" s="46" t="s">
        <v>953</v>
      </c>
    </row>
    <row r="437" spans="1:13" ht="15" customHeight="1" x14ac:dyDescent="0.25">
      <c r="A437" s="322" t="s">
        <v>959</v>
      </c>
      <c r="B437" s="46" t="s">
        <v>1960</v>
      </c>
      <c r="C437" s="444" t="s">
        <v>364</v>
      </c>
      <c r="D437" s="444" t="s">
        <v>1045</v>
      </c>
      <c r="E437" s="424">
        <v>75087203</v>
      </c>
      <c r="F437" s="46" t="s">
        <v>1746</v>
      </c>
      <c r="H437" s="322" t="s">
        <v>954</v>
      </c>
      <c r="I437" s="46" t="s">
        <v>1519</v>
      </c>
      <c r="J437" s="444" t="s">
        <v>364</v>
      </c>
      <c r="K437" s="444" t="s">
        <v>1045</v>
      </c>
      <c r="L437" s="424">
        <v>1452000000</v>
      </c>
      <c r="M437" s="46" t="s">
        <v>953</v>
      </c>
    </row>
    <row r="438" spans="1:13" ht="15" customHeight="1" x14ac:dyDescent="0.25">
      <c r="A438" s="322" t="s">
        <v>959</v>
      </c>
      <c r="B438" s="46" t="s">
        <v>1961</v>
      </c>
      <c r="C438" s="444" t="s">
        <v>364</v>
      </c>
      <c r="D438" s="444" t="s">
        <v>1045</v>
      </c>
      <c r="E438" s="424">
        <v>75087203</v>
      </c>
      <c r="F438" s="46" t="s">
        <v>1746</v>
      </c>
      <c r="H438" s="322" t="s">
        <v>954</v>
      </c>
      <c r="I438" s="46" t="s">
        <v>1520</v>
      </c>
      <c r="J438" s="444" t="s">
        <v>364</v>
      </c>
      <c r="K438" s="444" t="s">
        <v>1045</v>
      </c>
      <c r="L438" s="424">
        <v>1452000000</v>
      </c>
      <c r="M438" s="46" t="s">
        <v>953</v>
      </c>
    </row>
    <row r="439" spans="1:13" ht="15" customHeight="1" x14ac:dyDescent="0.25">
      <c r="A439" s="322" t="s">
        <v>959</v>
      </c>
      <c r="B439" s="46" t="s">
        <v>1962</v>
      </c>
      <c r="C439" s="444" t="s">
        <v>364</v>
      </c>
      <c r="D439" s="444" t="s">
        <v>1045</v>
      </c>
      <c r="E439" s="424">
        <v>75087203</v>
      </c>
      <c r="F439" s="46" t="s">
        <v>1746</v>
      </c>
      <c r="H439" s="322" t="s">
        <v>954</v>
      </c>
      <c r="I439" s="46" t="s">
        <v>1521</v>
      </c>
      <c r="J439" s="444" t="s">
        <v>364</v>
      </c>
      <c r="K439" s="444" t="s">
        <v>1045</v>
      </c>
      <c r="L439" s="424">
        <v>1452000000</v>
      </c>
      <c r="M439" s="46" t="s">
        <v>953</v>
      </c>
    </row>
    <row r="440" spans="1:13" ht="15" customHeight="1" x14ac:dyDescent="0.25">
      <c r="A440" s="322" t="s">
        <v>959</v>
      </c>
      <c r="B440" s="46" t="s">
        <v>1963</v>
      </c>
      <c r="C440" s="444" t="s">
        <v>364</v>
      </c>
      <c r="D440" s="444" t="s">
        <v>1045</v>
      </c>
      <c r="E440" s="424">
        <v>75087203</v>
      </c>
      <c r="F440" s="46" t="s">
        <v>1746</v>
      </c>
      <c r="H440" s="322" t="s">
        <v>954</v>
      </c>
      <c r="I440" s="46" t="s">
        <v>1522</v>
      </c>
      <c r="J440" s="444" t="s">
        <v>364</v>
      </c>
      <c r="K440" s="444" t="s">
        <v>1045</v>
      </c>
      <c r="L440" s="424">
        <v>1452000000</v>
      </c>
      <c r="M440" s="46" t="s">
        <v>953</v>
      </c>
    </row>
    <row r="441" spans="1:13" ht="15" customHeight="1" x14ac:dyDescent="0.25">
      <c r="A441" s="322" t="s">
        <v>959</v>
      </c>
      <c r="B441" s="46" t="s">
        <v>1964</v>
      </c>
      <c r="C441" s="444" t="s">
        <v>364</v>
      </c>
      <c r="D441" s="444" t="s">
        <v>1045</v>
      </c>
      <c r="E441" s="424">
        <v>75087203</v>
      </c>
      <c r="F441" s="46" t="s">
        <v>1746</v>
      </c>
      <c r="H441" s="322" t="s">
        <v>954</v>
      </c>
      <c r="I441" s="46" t="s">
        <v>1523</v>
      </c>
      <c r="J441" s="444" t="s">
        <v>364</v>
      </c>
      <c r="K441" s="444" t="s">
        <v>1045</v>
      </c>
      <c r="L441" s="424">
        <v>1452000000</v>
      </c>
      <c r="M441" s="46" t="s">
        <v>953</v>
      </c>
    </row>
    <row r="442" spans="1:13" ht="15" customHeight="1" x14ac:dyDescent="0.25">
      <c r="A442" s="322" t="s">
        <v>959</v>
      </c>
      <c r="B442" s="46" t="s">
        <v>1965</v>
      </c>
      <c r="C442" s="444" t="s">
        <v>364</v>
      </c>
      <c r="D442" s="444" t="s">
        <v>1045</v>
      </c>
      <c r="E442" s="424">
        <v>75087203</v>
      </c>
      <c r="F442" s="46" t="s">
        <v>1746</v>
      </c>
      <c r="H442" s="322" t="s">
        <v>954</v>
      </c>
      <c r="I442" s="46" t="s">
        <v>1524</v>
      </c>
      <c r="J442" s="444" t="s">
        <v>364</v>
      </c>
      <c r="K442" s="444" t="s">
        <v>1045</v>
      </c>
      <c r="L442" s="424">
        <v>1452000000</v>
      </c>
      <c r="M442" s="46" t="s">
        <v>953</v>
      </c>
    </row>
    <row r="443" spans="1:13" ht="15" customHeight="1" x14ac:dyDescent="0.25">
      <c r="A443" s="322" t="s">
        <v>959</v>
      </c>
      <c r="B443" s="46" t="s">
        <v>1966</v>
      </c>
      <c r="C443" s="444" t="s">
        <v>364</v>
      </c>
      <c r="D443" s="444" t="s">
        <v>1045</v>
      </c>
      <c r="E443" s="424">
        <v>75087203</v>
      </c>
      <c r="F443" s="46" t="s">
        <v>1746</v>
      </c>
      <c r="H443" s="322" t="s">
        <v>954</v>
      </c>
      <c r="I443" s="46" t="s">
        <v>1525</v>
      </c>
      <c r="J443" s="444" t="s">
        <v>364</v>
      </c>
      <c r="K443" s="444" t="s">
        <v>1045</v>
      </c>
      <c r="L443" s="424">
        <v>1452000000</v>
      </c>
      <c r="M443" s="46" t="s">
        <v>953</v>
      </c>
    </row>
    <row r="444" spans="1:13" ht="15" customHeight="1" x14ac:dyDescent="0.25">
      <c r="A444" s="322" t="s">
        <v>959</v>
      </c>
      <c r="B444" s="46" t="s">
        <v>1967</v>
      </c>
      <c r="C444" s="444" t="s">
        <v>364</v>
      </c>
      <c r="D444" s="444" t="s">
        <v>1045</v>
      </c>
      <c r="E444" s="424">
        <v>75087203</v>
      </c>
      <c r="F444" s="46" t="s">
        <v>1746</v>
      </c>
      <c r="H444" s="322" t="s">
        <v>954</v>
      </c>
      <c r="I444" s="46" t="s">
        <v>1526</v>
      </c>
      <c r="J444" s="444" t="s">
        <v>364</v>
      </c>
      <c r="K444" s="444" t="s">
        <v>1045</v>
      </c>
      <c r="L444" s="424">
        <v>1452000000</v>
      </c>
      <c r="M444" s="46" t="s">
        <v>953</v>
      </c>
    </row>
    <row r="445" spans="1:13" ht="15" customHeight="1" x14ac:dyDescent="0.25">
      <c r="A445" s="322" t="s">
        <v>959</v>
      </c>
      <c r="B445" s="46" t="s">
        <v>1968</v>
      </c>
      <c r="C445" s="444" t="s">
        <v>364</v>
      </c>
      <c r="D445" s="444" t="s">
        <v>1045</v>
      </c>
      <c r="E445" s="424">
        <v>75087203</v>
      </c>
      <c r="F445" s="46" t="s">
        <v>1746</v>
      </c>
      <c r="H445" s="322" t="s">
        <v>954</v>
      </c>
      <c r="I445" s="46" t="s">
        <v>1527</v>
      </c>
      <c r="J445" s="444" t="s">
        <v>364</v>
      </c>
      <c r="K445" s="444" t="s">
        <v>1045</v>
      </c>
      <c r="L445" s="424">
        <v>1742400000</v>
      </c>
      <c r="M445" s="46" t="s">
        <v>953</v>
      </c>
    </row>
    <row r="446" spans="1:13" ht="15" customHeight="1" x14ac:dyDescent="0.25">
      <c r="A446" s="322" t="s">
        <v>959</v>
      </c>
      <c r="B446" s="46" t="s">
        <v>1969</v>
      </c>
      <c r="C446" s="444" t="s">
        <v>364</v>
      </c>
      <c r="D446" s="444" t="s">
        <v>1045</v>
      </c>
      <c r="E446" s="424">
        <v>75087203</v>
      </c>
      <c r="F446" s="46" t="s">
        <v>1746</v>
      </c>
      <c r="H446" s="322" t="s">
        <v>954</v>
      </c>
      <c r="I446" s="46" t="s">
        <v>1528</v>
      </c>
      <c r="J446" s="444" t="s">
        <v>364</v>
      </c>
      <c r="K446" s="444" t="s">
        <v>1045</v>
      </c>
      <c r="L446" s="424">
        <v>1348911633</v>
      </c>
      <c r="M446" s="46" t="s">
        <v>955</v>
      </c>
    </row>
    <row r="447" spans="1:13" ht="15" customHeight="1" x14ac:dyDescent="0.25">
      <c r="A447" s="322" t="s">
        <v>959</v>
      </c>
      <c r="B447" s="46" t="s">
        <v>1970</v>
      </c>
      <c r="C447" s="444" t="s">
        <v>364</v>
      </c>
      <c r="D447" s="444" t="s">
        <v>1045</v>
      </c>
      <c r="E447" s="424">
        <v>75087203</v>
      </c>
      <c r="F447" s="46" t="s">
        <v>1746</v>
      </c>
      <c r="H447" s="322" t="s">
        <v>954</v>
      </c>
      <c r="I447" s="46" t="s">
        <v>1003</v>
      </c>
      <c r="J447" s="444" t="s">
        <v>364</v>
      </c>
      <c r="K447" s="444" t="s">
        <v>1045</v>
      </c>
      <c r="L447" s="424">
        <v>1348911633</v>
      </c>
      <c r="M447" s="46" t="s">
        <v>955</v>
      </c>
    </row>
    <row r="448" spans="1:13" ht="15" customHeight="1" x14ac:dyDescent="0.25">
      <c r="A448" s="322" t="s">
        <v>959</v>
      </c>
      <c r="B448" s="46" t="s">
        <v>1971</v>
      </c>
      <c r="C448" s="444" t="s">
        <v>364</v>
      </c>
      <c r="D448" s="444" t="s">
        <v>1045</v>
      </c>
      <c r="E448" s="424">
        <v>75087203</v>
      </c>
      <c r="F448" s="46" t="s">
        <v>1746</v>
      </c>
      <c r="H448" s="322" t="s">
        <v>954</v>
      </c>
      <c r="I448" s="46" t="s">
        <v>1529</v>
      </c>
      <c r="J448" s="444" t="s">
        <v>364</v>
      </c>
      <c r="K448" s="444" t="s">
        <v>1045</v>
      </c>
      <c r="L448" s="424">
        <v>1348911633</v>
      </c>
      <c r="M448" s="46" t="s">
        <v>955</v>
      </c>
    </row>
    <row r="449" spans="1:13" ht="15" customHeight="1" x14ac:dyDescent="0.25">
      <c r="A449" s="322" t="s">
        <v>959</v>
      </c>
      <c r="B449" s="46" t="s">
        <v>1972</v>
      </c>
      <c r="C449" s="444" t="s">
        <v>364</v>
      </c>
      <c r="D449" s="444" t="s">
        <v>1045</v>
      </c>
      <c r="E449" s="424">
        <v>75087203</v>
      </c>
      <c r="F449" s="46" t="s">
        <v>1746</v>
      </c>
      <c r="H449" s="322" t="s">
        <v>954</v>
      </c>
      <c r="I449" s="46" t="s">
        <v>1530</v>
      </c>
      <c r="J449" s="444" t="s">
        <v>364</v>
      </c>
      <c r="K449" s="444" t="s">
        <v>1045</v>
      </c>
      <c r="L449" s="424">
        <v>1348911633</v>
      </c>
      <c r="M449" s="46" t="s">
        <v>955</v>
      </c>
    </row>
    <row r="450" spans="1:13" ht="15" customHeight="1" x14ac:dyDescent="0.25">
      <c r="A450" s="322" t="s">
        <v>959</v>
      </c>
      <c r="B450" s="46" t="s">
        <v>1973</v>
      </c>
      <c r="C450" s="444" t="s">
        <v>364</v>
      </c>
      <c r="D450" s="444" t="s">
        <v>1045</v>
      </c>
      <c r="E450" s="424">
        <v>75087203</v>
      </c>
      <c r="F450" s="46" t="s">
        <v>1746</v>
      </c>
      <c r="H450" s="322" t="s">
        <v>954</v>
      </c>
      <c r="I450" s="46" t="s">
        <v>1531</v>
      </c>
      <c r="J450" s="444" t="s">
        <v>364</v>
      </c>
      <c r="K450" s="444" t="s">
        <v>1045</v>
      </c>
      <c r="L450" s="424">
        <v>1348911633</v>
      </c>
      <c r="M450" s="46" t="s">
        <v>955</v>
      </c>
    </row>
    <row r="451" spans="1:13" ht="15" customHeight="1" x14ac:dyDescent="0.25">
      <c r="A451" s="322" t="s">
        <v>959</v>
      </c>
      <c r="B451" s="46" t="s">
        <v>1974</v>
      </c>
      <c r="C451" s="444" t="s">
        <v>364</v>
      </c>
      <c r="D451" s="444" t="s">
        <v>1045</v>
      </c>
      <c r="E451" s="424">
        <v>75087203</v>
      </c>
      <c r="F451" s="46" t="s">
        <v>1746</v>
      </c>
      <c r="H451" s="322" t="s">
        <v>954</v>
      </c>
      <c r="I451" s="46" t="s">
        <v>1532</v>
      </c>
      <c r="J451" s="444" t="s">
        <v>364</v>
      </c>
      <c r="K451" s="444" t="s">
        <v>1045</v>
      </c>
      <c r="L451" s="424">
        <v>1348911633</v>
      </c>
      <c r="M451" s="46" t="s">
        <v>955</v>
      </c>
    </row>
    <row r="452" spans="1:13" ht="15" customHeight="1" x14ac:dyDescent="0.25">
      <c r="A452" s="322" t="s">
        <v>959</v>
      </c>
      <c r="B452" s="46" t="s">
        <v>1975</v>
      </c>
      <c r="C452" s="444" t="s">
        <v>364</v>
      </c>
      <c r="D452" s="444" t="s">
        <v>1045</v>
      </c>
      <c r="E452" s="424">
        <v>75087203</v>
      </c>
      <c r="F452" s="46" t="s">
        <v>1746</v>
      </c>
      <c r="H452" s="322" t="s">
        <v>954</v>
      </c>
      <c r="I452" s="46" t="s">
        <v>1533</v>
      </c>
      <c r="J452" s="444" t="s">
        <v>364</v>
      </c>
      <c r="K452" s="444" t="s">
        <v>1045</v>
      </c>
      <c r="L452" s="424">
        <v>1348911633</v>
      </c>
      <c r="M452" s="46" t="s">
        <v>955</v>
      </c>
    </row>
    <row r="453" spans="1:13" ht="15" customHeight="1" x14ac:dyDescent="0.25">
      <c r="A453" s="322" t="s">
        <v>959</v>
      </c>
      <c r="B453" s="46" t="s">
        <v>1976</v>
      </c>
      <c r="C453" s="444" t="s">
        <v>364</v>
      </c>
      <c r="D453" s="444" t="s">
        <v>1045</v>
      </c>
      <c r="E453" s="424">
        <v>75087203</v>
      </c>
      <c r="F453" s="46" t="s">
        <v>1746</v>
      </c>
      <c r="H453" s="322" t="s">
        <v>954</v>
      </c>
      <c r="I453" s="46" t="s">
        <v>1534</v>
      </c>
      <c r="J453" s="444" t="s">
        <v>364</v>
      </c>
      <c r="K453" s="444" t="s">
        <v>1045</v>
      </c>
      <c r="L453" s="424">
        <v>1348911633</v>
      </c>
      <c r="M453" s="46" t="s">
        <v>955</v>
      </c>
    </row>
    <row r="454" spans="1:13" ht="15" customHeight="1" x14ac:dyDescent="0.25">
      <c r="A454" s="322" t="s">
        <v>959</v>
      </c>
      <c r="B454" s="46" t="s">
        <v>1977</v>
      </c>
      <c r="C454" s="444" t="s">
        <v>364</v>
      </c>
      <c r="D454" s="444" t="s">
        <v>1045</v>
      </c>
      <c r="E454" s="424">
        <v>75087203</v>
      </c>
      <c r="F454" s="46" t="s">
        <v>1746</v>
      </c>
      <c r="H454" s="322" t="s">
        <v>952</v>
      </c>
      <c r="I454" s="46" t="s">
        <v>973</v>
      </c>
      <c r="J454" s="444" t="s">
        <v>363</v>
      </c>
      <c r="K454" s="444" t="s">
        <v>550</v>
      </c>
      <c r="L454" s="424">
        <v>999047.40000000014</v>
      </c>
      <c r="M454" s="46" t="s">
        <v>953</v>
      </c>
    </row>
    <row r="455" spans="1:13" ht="15" customHeight="1" x14ac:dyDescent="0.25">
      <c r="A455" s="322" t="s">
        <v>959</v>
      </c>
      <c r="B455" s="46" t="s">
        <v>1978</v>
      </c>
      <c r="C455" s="444" t="s">
        <v>364</v>
      </c>
      <c r="D455" s="444" t="s">
        <v>1045</v>
      </c>
      <c r="E455" s="424">
        <v>75087203</v>
      </c>
      <c r="F455" s="46" t="s">
        <v>1746</v>
      </c>
      <c r="H455" s="322" t="s">
        <v>957</v>
      </c>
      <c r="I455" s="46" t="s">
        <v>982</v>
      </c>
      <c r="J455" s="444" t="s">
        <v>363</v>
      </c>
      <c r="K455" s="444" t="s">
        <v>550</v>
      </c>
      <c r="L455" s="424">
        <v>504836098.39999998</v>
      </c>
      <c r="M455" s="46" t="s">
        <v>953</v>
      </c>
    </row>
    <row r="456" spans="1:13" ht="15" customHeight="1" x14ac:dyDescent="0.25">
      <c r="A456" s="322" t="s">
        <v>959</v>
      </c>
      <c r="B456" s="46" t="s">
        <v>1979</v>
      </c>
      <c r="C456" s="444" t="s">
        <v>364</v>
      </c>
      <c r="D456" s="444" t="s">
        <v>1045</v>
      </c>
      <c r="E456" s="424">
        <v>75087203</v>
      </c>
      <c r="F456" s="46" t="s">
        <v>1746</v>
      </c>
      <c r="H456" s="322" t="s">
        <v>957</v>
      </c>
      <c r="I456" s="46" t="s">
        <v>985</v>
      </c>
      <c r="J456" s="444" t="s">
        <v>363</v>
      </c>
      <c r="K456" s="444" t="s">
        <v>550</v>
      </c>
      <c r="L456" s="424">
        <v>77967241.599999994</v>
      </c>
      <c r="M456" s="46" t="s">
        <v>953</v>
      </c>
    </row>
    <row r="457" spans="1:13" ht="15" customHeight="1" x14ac:dyDescent="0.25">
      <c r="A457" s="322" t="s">
        <v>959</v>
      </c>
      <c r="B457" s="46" t="s">
        <v>1980</v>
      </c>
      <c r="C457" s="444" t="s">
        <v>364</v>
      </c>
      <c r="D457" s="444" t="s">
        <v>1045</v>
      </c>
      <c r="E457" s="424">
        <v>75087203</v>
      </c>
      <c r="F457" s="46" t="s">
        <v>1746</v>
      </c>
      <c r="H457" s="322" t="s">
        <v>957</v>
      </c>
      <c r="I457" s="46" t="s">
        <v>988</v>
      </c>
      <c r="J457" s="444" t="s">
        <v>363</v>
      </c>
      <c r="K457" s="444" t="s">
        <v>550</v>
      </c>
      <c r="L457" s="424">
        <v>148024899.20000002</v>
      </c>
      <c r="M457" s="46" t="s">
        <v>953</v>
      </c>
    </row>
    <row r="458" spans="1:13" ht="15" customHeight="1" x14ac:dyDescent="0.25">
      <c r="A458" s="322" t="s">
        <v>959</v>
      </c>
      <c r="B458" s="46" t="s">
        <v>1981</v>
      </c>
      <c r="C458" s="444" t="s">
        <v>364</v>
      </c>
      <c r="D458" s="444" t="s">
        <v>1045</v>
      </c>
      <c r="E458" s="424">
        <v>75087203</v>
      </c>
      <c r="F458" s="46" t="s">
        <v>1746</v>
      </c>
      <c r="H458" s="322" t="s">
        <v>957</v>
      </c>
      <c r="I458" s="46" t="s">
        <v>991</v>
      </c>
      <c r="J458" s="444" t="s">
        <v>363</v>
      </c>
      <c r="K458" s="444" t="s">
        <v>550</v>
      </c>
      <c r="L458" s="424">
        <v>1021649902.3999999</v>
      </c>
      <c r="M458" s="46" t="s">
        <v>953</v>
      </c>
    </row>
    <row r="459" spans="1:13" ht="15" customHeight="1" x14ac:dyDescent="0.25">
      <c r="A459" s="322" t="s">
        <v>959</v>
      </c>
      <c r="B459" s="46" t="s">
        <v>1982</v>
      </c>
      <c r="C459" s="444" t="s">
        <v>364</v>
      </c>
      <c r="D459" s="444" t="s">
        <v>1045</v>
      </c>
      <c r="E459" s="424">
        <v>75087203</v>
      </c>
      <c r="F459" s="46" t="s">
        <v>1746</v>
      </c>
      <c r="H459" s="322" t="s">
        <v>957</v>
      </c>
      <c r="I459" s="46" t="s">
        <v>994</v>
      </c>
      <c r="J459" s="444" t="s">
        <v>363</v>
      </c>
      <c r="K459" s="444" t="s">
        <v>550</v>
      </c>
      <c r="L459" s="424">
        <v>88234140</v>
      </c>
      <c r="M459" s="46" t="s">
        <v>953</v>
      </c>
    </row>
    <row r="460" spans="1:13" ht="15" customHeight="1" x14ac:dyDescent="0.25">
      <c r="A460" s="322" t="s">
        <v>959</v>
      </c>
      <c r="B460" s="46" t="s">
        <v>1983</v>
      </c>
      <c r="C460" s="444" t="s">
        <v>364</v>
      </c>
      <c r="D460" s="444" t="s">
        <v>1045</v>
      </c>
      <c r="E460" s="424">
        <v>75087203</v>
      </c>
      <c r="F460" s="46" t="s">
        <v>1746</v>
      </c>
      <c r="H460" s="322" t="s">
        <v>957</v>
      </c>
      <c r="I460" s="46" t="s">
        <v>997</v>
      </c>
      <c r="J460" s="444" t="s">
        <v>363</v>
      </c>
      <c r="K460" s="444" t="s">
        <v>550</v>
      </c>
      <c r="L460" s="424">
        <v>245156880.80000001</v>
      </c>
      <c r="M460" s="46" t="s">
        <v>953</v>
      </c>
    </row>
    <row r="461" spans="1:13" ht="15" customHeight="1" x14ac:dyDescent="0.25">
      <c r="A461" s="322" t="s">
        <v>959</v>
      </c>
      <c r="B461" s="46" t="s">
        <v>1984</v>
      </c>
      <c r="C461" s="444" t="s">
        <v>364</v>
      </c>
      <c r="D461" s="444" t="s">
        <v>1045</v>
      </c>
      <c r="E461" s="424">
        <v>75087203</v>
      </c>
      <c r="F461" s="46" t="s">
        <v>1746</v>
      </c>
      <c r="H461" s="322" t="s">
        <v>957</v>
      </c>
      <c r="I461" s="46" t="s">
        <v>1000</v>
      </c>
      <c r="J461" s="444" t="s">
        <v>363</v>
      </c>
      <c r="K461" s="444" t="s">
        <v>550</v>
      </c>
      <c r="L461" s="424">
        <v>138964403.19999999</v>
      </c>
      <c r="M461" s="46" t="s">
        <v>953</v>
      </c>
    </row>
    <row r="462" spans="1:13" ht="15" customHeight="1" x14ac:dyDescent="0.25">
      <c r="A462" s="322" t="s">
        <v>959</v>
      </c>
      <c r="B462" s="46" t="s">
        <v>1985</v>
      </c>
      <c r="C462" s="444" t="s">
        <v>364</v>
      </c>
      <c r="D462" s="444" t="s">
        <v>1045</v>
      </c>
      <c r="E462" s="424">
        <v>75087203</v>
      </c>
      <c r="F462" s="46" t="s">
        <v>1746</v>
      </c>
      <c r="H462" s="322" t="s">
        <v>957</v>
      </c>
      <c r="I462" s="46" t="s">
        <v>1003</v>
      </c>
      <c r="J462" s="444" t="s">
        <v>363</v>
      </c>
      <c r="K462" s="444" t="s">
        <v>550</v>
      </c>
      <c r="L462" s="424">
        <v>550815620</v>
      </c>
      <c r="M462" s="46" t="s">
        <v>953</v>
      </c>
    </row>
    <row r="463" spans="1:13" ht="15" customHeight="1" x14ac:dyDescent="0.25">
      <c r="A463" s="322" t="s">
        <v>959</v>
      </c>
      <c r="B463" s="46" t="s">
        <v>1986</v>
      </c>
      <c r="C463" s="444" t="s">
        <v>364</v>
      </c>
      <c r="D463" s="444" t="s">
        <v>1045</v>
      </c>
      <c r="E463" s="424">
        <v>75087203</v>
      </c>
      <c r="F463" s="46" t="s">
        <v>1746</v>
      </c>
      <c r="H463" s="322" t="s">
        <v>957</v>
      </c>
      <c r="I463" s="46" t="s">
        <v>1007</v>
      </c>
      <c r="J463" s="444" t="s">
        <v>363</v>
      </c>
      <c r="K463" s="444" t="s">
        <v>550</v>
      </c>
      <c r="L463" s="424">
        <v>156178758.39999998</v>
      </c>
      <c r="M463" s="46" t="s">
        <v>953</v>
      </c>
    </row>
    <row r="464" spans="1:13" ht="15" customHeight="1" x14ac:dyDescent="0.25">
      <c r="A464" s="322" t="s">
        <v>959</v>
      </c>
      <c r="B464" s="46" t="s">
        <v>1987</v>
      </c>
      <c r="C464" s="444" t="s">
        <v>364</v>
      </c>
      <c r="D464" s="444" t="s">
        <v>1045</v>
      </c>
      <c r="E464" s="424">
        <v>75087203</v>
      </c>
      <c r="F464" s="46" t="s">
        <v>1746</v>
      </c>
      <c r="H464" s="322" t="s">
        <v>957</v>
      </c>
      <c r="I464" s="46" t="s">
        <v>1010</v>
      </c>
      <c r="J464" s="444" t="s">
        <v>363</v>
      </c>
      <c r="K464" s="444" t="s">
        <v>550</v>
      </c>
      <c r="L464" s="424">
        <v>255363517.79999998</v>
      </c>
      <c r="M464" s="46" t="s">
        <v>953</v>
      </c>
    </row>
    <row r="465" spans="1:13" ht="15" customHeight="1" x14ac:dyDescent="0.25">
      <c r="A465" s="322" t="s">
        <v>959</v>
      </c>
      <c r="B465" s="46" t="s">
        <v>1988</v>
      </c>
      <c r="C465" s="444" t="s">
        <v>364</v>
      </c>
      <c r="D465" s="444" t="s">
        <v>1045</v>
      </c>
      <c r="E465" s="424">
        <v>75087203</v>
      </c>
      <c r="F465" s="46" t="s">
        <v>1746</v>
      </c>
      <c r="H465" s="322" t="s">
        <v>957</v>
      </c>
      <c r="I465" s="46" t="s">
        <v>1011</v>
      </c>
      <c r="J465" s="444" t="s">
        <v>363</v>
      </c>
      <c r="K465" s="444" t="s">
        <v>550</v>
      </c>
      <c r="L465" s="424">
        <v>255363297.59999999</v>
      </c>
      <c r="M465" s="46" t="s">
        <v>953</v>
      </c>
    </row>
    <row r="466" spans="1:13" ht="15" customHeight="1" x14ac:dyDescent="0.25">
      <c r="A466" s="322" t="s">
        <v>959</v>
      </c>
      <c r="B466" s="46" t="s">
        <v>1989</v>
      </c>
      <c r="C466" s="444" t="s">
        <v>364</v>
      </c>
      <c r="D466" s="444" t="s">
        <v>1045</v>
      </c>
      <c r="E466" s="424">
        <v>75087203</v>
      </c>
      <c r="F466" s="46" t="s">
        <v>1746</v>
      </c>
      <c r="H466" s="322" t="s">
        <v>957</v>
      </c>
      <c r="I466" s="46" t="s">
        <v>1015</v>
      </c>
      <c r="J466" s="444" t="s">
        <v>363</v>
      </c>
      <c r="K466" s="444" t="s">
        <v>550</v>
      </c>
      <c r="L466" s="424">
        <v>75031241.599999994</v>
      </c>
      <c r="M466" s="46" t="s">
        <v>953</v>
      </c>
    </row>
    <row r="467" spans="1:13" ht="15" customHeight="1" x14ac:dyDescent="0.25">
      <c r="A467" s="322" t="s">
        <v>959</v>
      </c>
      <c r="B467" s="46" t="s">
        <v>1990</v>
      </c>
      <c r="C467" s="444" t="s">
        <v>364</v>
      </c>
      <c r="D467" s="444" t="s">
        <v>1045</v>
      </c>
      <c r="E467" s="424">
        <v>75087203</v>
      </c>
      <c r="F467" s="46" t="s">
        <v>1746</v>
      </c>
      <c r="H467" s="322" t="s">
        <v>1535</v>
      </c>
      <c r="I467" s="46" t="s">
        <v>1536</v>
      </c>
      <c r="J467" s="444" t="s">
        <v>363</v>
      </c>
      <c r="K467" s="444" t="s">
        <v>550</v>
      </c>
      <c r="L467" s="424">
        <v>113534532.8</v>
      </c>
      <c r="M467" s="46" t="s">
        <v>953</v>
      </c>
    </row>
    <row r="468" spans="1:13" ht="15" customHeight="1" x14ac:dyDescent="0.25">
      <c r="A468" s="322" t="s">
        <v>959</v>
      </c>
      <c r="B468" s="46" t="s">
        <v>1991</v>
      </c>
      <c r="C468" s="444" t="s">
        <v>364</v>
      </c>
      <c r="D468" s="444" t="s">
        <v>1045</v>
      </c>
      <c r="E468" s="424">
        <v>75087203</v>
      </c>
      <c r="F468" s="46" t="s">
        <v>1746</v>
      </c>
      <c r="H468" s="322" t="s">
        <v>1535</v>
      </c>
      <c r="I468" s="46" t="s">
        <v>1537</v>
      </c>
      <c r="J468" s="444" t="s">
        <v>363</v>
      </c>
      <c r="K468" s="444" t="s">
        <v>550</v>
      </c>
      <c r="L468" s="424">
        <v>114784828.40000001</v>
      </c>
      <c r="M468" s="46" t="s">
        <v>953</v>
      </c>
    </row>
    <row r="469" spans="1:13" ht="15" customHeight="1" x14ac:dyDescent="0.25">
      <c r="A469" s="322" t="s">
        <v>959</v>
      </c>
      <c r="B469" s="46" t="s">
        <v>1992</v>
      </c>
      <c r="C469" s="444" t="s">
        <v>364</v>
      </c>
      <c r="D469" s="444" t="s">
        <v>1045</v>
      </c>
      <c r="E469" s="424">
        <v>75087203</v>
      </c>
      <c r="F469" s="46" t="s">
        <v>1746</v>
      </c>
      <c r="H469" s="322" t="s">
        <v>1535</v>
      </c>
      <c r="I469" s="46" t="s">
        <v>1538</v>
      </c>
      <c r="J469" s="444" t="s">
        <v>363</v>
      </c>
      <c r="K469" s="444" t="s">
        <v>550</v>
      </c>
      <c r="L469" s="424">
        <v>115473687.40000001</v>
      </c>
      <c r="M469" s="46" t="s">
        <v>953</v>
      </c>
    </row>
    <row r="470" spans="1:13" ht="15" customHeight="1" x14ac:dyDescent="0.25">
      <c r="A470" s="322" t="s">
        <v>959</v>
      </c>
      <c r="B470" s="46" t="s">
        <v>1993</v>
      </c>
      <c r="C470" s="444" t="s">
        <v>364</v>
      </c>
      <c r="D470" s="444" t="s">
        <v>1045</v>
      </c>
      <c r="E470" s="424">
        <v>75087203</v>
      </c>
      <c r="F470" s="46" t="s">
        <v>1746</v>
      </c>
      <c r="H470" s="322" t="s">
        <v>1535</v>
      </c>
      <c r="I470" s="46" t="s">
        <v>1539</v>
      </c>
      <c r="J470" s="444" t="s">
        <v>363</v>
      </c>
      <c r="K470" s="444" t="s">
        <v>550</v>
      </c>
      <c r="L470" s="424">
        <v>117775144.40000001</v>
      </c>
      <c r="M470" s="46" t="s">
        <v>953</v>
      </c>
    </row>
    <row r="471" spans="1:13" ht="15" customHeight="1" x14ac:dyDescent="0.25">
      <c r="A471" s="322" t="s">
        <v>959</v>
      </c>
      <c r="B471" s="46" t="s">
        <v>1994</v>
      </c>
      <c r="C471" s="444" t="s">
        <v>364</v>
      </c>
      <c r="D471" s="444" t="s">
        <v>1045</v>
      </c>
      <c r="E471" s="424">
        <v>75087203</v>
      </c>
      <c r="F471" s="46" t="s">
        <v>1746</v>
      </c>
      <c r="H471" s="322" t="s">
        <v>958</v>
      </c>
      <c r="I471" s="46" t="s">
        <v>1505</v>
      </c>
      <c r="J471" s="444" t="s">
        <v>363</v>
      </c>
      <c r="K471" s="444" t="s">
        <v>550</v>
      </c>
      <c r="L471" s="424">
        <v>27382750.800000001</v>
      </c>
      <c r="M471" s="46" t="s">
        <v>953</v>
      </c>
    </row>
    <row r="472" spans="1:13" ht="15" customHeight="1" x14ac:dyDescent="0.25">
      <c r="A472" s="322" t="s">
        <v>959</v>
      </c>
      <c r="B472" s="46" t="s">
        <v>1995</v>
      </c>
      <c r="C472" s="444" t="s">
        <v>364</v>
      </c>
      <c r="D472" s="444" t="s">
        <v>1045</v>
      </c>
      <c r="E472" s="424">
        <v>75087203</v>
      </c>
      <c r="F472" s="46" t="s">
        <v>1746</v>
      </c>
      <c r="H472" s="322" t="s">
        <v>958</v>
      </c>
      <c r="I472" s="46" t="s">
        <v>1540</v>
      </c>
      <c r="J472" s="444" t="s">
        <v>363</v>
      </c>
      <c r="K472" s="444" t="s">
        <v>550</v>
      </c>
      <c r="L472" s="424">
        <v>15586930.4</v>
      </c>
      <c r="M472" s="46" t="s">
        <v>953</v>
      </c>
    </row>
    <row r="473" spans="1:13" ht="15" customHeight="1" x14ac:dyDescent="0.25">
      <c r="A473" s="322" t="s">
        <v>959</v>
      </c>
      <c r="B473" s="46" t="s">
        <v>1996</v>
      </c>
      <c r="C473" s="444" t="s">
        <v>364</v>
      </c>
      <c r="D473" s="444" t="s">
        <v>1045</v>
      </c>
      <c r="E473" s="424">
        <v>75087203</v>
      </c>
      <c r="F473" s="46" t="s">
        <v>1746</v>
      </c>
      <c r="H473" s="322" t="s">
        <v>958</v>
      </c>
      <c r="I473" s="46" t="s">
        <v>1541</v>
      </c>
      <c r="J473" s="444" t="s">
        <v>363</v>
      </c>
      <c r="K473" s="444" t="s">
        <v>550</v>
      </c>
      <c r="L473" s="424">
        <v>15466260.799999999</v>
      </c>
      <c r="M473" s="46" t="s">
        <v>953</v>
      </c>
    </row>
    <row r="474" spans="1:13" ht="15" customHeight="1" x14ac:dyDescent="0.25">
      <c r="A474" s="322" t="s">
        <v>959</v>
      </c>
      <c r="B474" s="46" t="s">
        <v>1997</v>
      </c>
      <c r="C474" s="444" t="s">
        <v>364</v>
      </c>
      <c r="D474" s="444" t="s">
        <v>1045</v>
      </c>
      <c r="E474" s="424">
        <v>75087203</v>
      </c>
      <c r="F474" s="46" t="s">
        <v>1746</v>
      </c>
      <c r="H474" s="322" t="s">
        <v>958</v>
      </c>
      <c r="I474" s="46" t="s">
        <v>1542</v>
      </c>
      <c r="J474" s="444" t="s">
        <v>363</v>
      </c>
      <c r="K474" s="444" t="s">
        <v>550</v>
      </c>
      <c r="L474" s="424">
        <v>256155357.00000003</v>
      </c>
      <c r="M474" s="46" t="s">
        <v>953</v>
      </c>
    </row>
    <row r="475" spans="1:13" ht="15" customHeight="1" x14ac:dyDescent="0.25">
      <c r="A475" s="322" t="s">
        <v>959</v>
      </c>
      <c r="B475" s="46" t="s">
        <v>1998</v>
      </c>
      <c r="C475" s="444" t="s">
        <v>364</v>
      </c>
      <c r="D475" s="444" t="s">
        <v>1045</v>
      </c>
      <c r="E475" s="424">
        <v>75087203</v>
      </c>
      <c r="F475" s="46" t="s">
        <v>1746</v>
      </c>
      <c r="H475" s="322" t="s">
        <v>958</v>
      </c>
      <c r="I475" s="46" t="s">
        <v>1543</v>
      </c>
      <c r="J475" s="444" t="s">
        <v>363</v>
      </c>
      <c r="K475" s="444" t="s">
        <v>550</v>
      </c>
      <c r="L475" s="424">
        <v>15220957.999999998</v>
      </c>
      <c r="M475" s="46" t="s">
        <v>953</v>
      </c>
    </row>
    <row r="476" spans="1:13" ht="15" customHeight="1" x14ac:dyDescent="0.25">
      <c r="A476" s="322" t="s">
        <v>959</v>
      </c>
      <c r="B476" s="46" t="s">
        <v>1999</v>
      </c>
      <c r="C476" s="444" t="s">
        <v>364</v>
      </c>
      <c r="D476" s="444" t="s">
        <v>1045</v>
      </c>
      <c r="E476" s="424">
        <v>75087203</v>
      </c>
      <c r="F476" s="46" t="s">
        <v>1746</v>
      </c>
      <c r="H476" s="322" t="s">
        <v>958</v>
      </c>
      <c r="I476" s="46" t="s">
        <v>1544</v>
      </c>
      <c r="J476" s="444" t="s">
        <v>363</v>
      </c>
      <c r="K476" s="444" t="s">
        <v>550</v>
      </c>
      <c r="L476" s="424">
        <v>166103172.40000001</v>
      </c>
      <c r="M476" s="46" t="s">
        <v>953</v>
      </c>
    </row>
    <row r="477" spans="1:13" ht="15" customHeight="1" x14ac:dyDescent="0.25">
      <c r="A477" s="322" t="s">
        <v>959</v>
      </c>
      <c r="B477" s="46" t="s">
        <v>2000</v>
      </c>
      <c r="C477" s="444" t="s">
        <v>364</v>
      </c>
      <c r="D477" s="444" t="s">
        <v>1045</v>
      </c>
      <c r="E477" s="424">
        <v>75087203</v>
      </c>
      <c r="F477" s="46" t="s">
        <v>1746</v>
      </c>
      <c r="H477" s="322" t="s">
        <v>958</v>
      </c>
      <c r="I477" s="46" t="s">
        <v>1545</v>
      </c>
      <c r="J477" s="444" t="s">
        <v>363</v>
      </c>
      <c r="K477" s="444" t="s">
        <v>550</v>
      </c>
      <c r="L477" s="424">
        <v>49916697.599999994</v>
      </c>
      <c r="M477" s="46" t="s">
        <v>953</v>
      </c>
    </row>
    <row r="478" spans="1:13" ht="15" customHeight="1" x14ac:dyDescent="0.25">
      <c r="A478" s="322" t="s">
        <v>959</v>
      </c>
      <c r="B478" s="46" t="s">
        <v>2001</v>
      </c>
      <c r="C478" s="444" t="s">
        <v>364</v>
      </c>
      <c r="D478" s="444" t="s">
        <v>1045</v>
      </c>
      <c r="E478" s="424">
        <v>75087203</v>
      </c>
      <c r="F478" s="46" t="s">
        <v>1746</v>
      </c>
      <c r="H478" s="322" t="s">
        <v>958</v>
      </c>
      <c r="I478" s="46" t="s">
        <v>1511</v>
      </c>
      <c r="J478" s="444" t="s">
        <v>363</v>
      </c>
      <c r="K478" s="444" t="s">
        <v>550</v>
      </c>
      <c r="L478" s="424">
        <v>26101774</v>
      </c>
      <c r="M478" s="46" t="s">
        <v>953</v>
      </c>
    </row>
    <row r="479" spans="1:13" ht="15" customHeight="1" x14ac:dyDescent="0.25">
      <c r="A479" s="322" t="s">
        <v>959</v>
      </c>
      <c r="B479" s="46" t="s">
        <v>2002</v>
      </c>
      <c r="C479" s="444" t="s">
        <v>364</v>
      </c>
      <c r="D479" s="444" t="s">
        <v>1045</v>
      </c>
      <c r="E479" s="424">
        <v>75087203</v>
      </c>
      <c r="F479" s="46" t="s">
        <v>1746</v>
      </c>
      <c r="H479" s="322" t="s">
        <v>958</v>
      </c>
      <c r="I479" s="46" t="s">
        <v>1546</v>
      </c>
      <c r="J479" s="444" t="s">
        <v>363</v>
      </c>
      <c r="K479" s="444" t="s">
        <v>550</v>
      </c>
      <c r="L479" s="424">
        <v>14854985.6</v>
      </c>
      <c r="M479" s="46" t="s">
        <v>953</v>
      </c>
    </row>
    <row r="480" spans="1:13" ht="15" customHeight="1" x14ac:dyDescent="0.25">
      <c r="A480" s="322" t="s">
        <v>959</v>
      </c>
      <c r="B480" s="46" t="s">
        <v>2003</v>
      </c>
      <c r="C480" s="444" t="s">
        <v>364</v>
      </c>
      <c r="D480" s="444" t="s">
        <v>1045</v>
      </c>
      <c r="E480" s="424">
        <v>75087203</v>
      </c>
      <c r="F480" s="46" t="s">
        <v>1746</v>
      </c>
      <c r="H480" s="322" t="s">
        <v>958</v>
      </c>
      <c r="I480" s="46" t="s">
        <v>1543</v>
      </c>
      <c r="J480" s="444" t="s">
        <v>363</v>
      </c>
      <c r="K480" s="444" t="s">
        <v>550</v>
      </c>
      <c r="L480" s="424">
        <v>117436036.39999999</v>
      </c>
      <c r="M480" s="46" t="s">
        <v>953</v>
      </c>
    </row>
    <row r="481" spans="1:13" ht="15" customHeight="1" x14ac:dyDescent="0.25">
      <c r="A481" s="322" t="s">
        <v>959</v>
      </c>
      <c r="B481" s="46" t="s">
        <v>2004</v>
      </c>
      <c r="C481" s="444" t="s">
        <v>364</v>
      </c>
      <c r="D481" s="444" t="s">
        <v>1045</v>
      </c>
      <c r="E481" s="424">
        <v>75087203</v>
      </c>
      <c r="F481" s="46" t="s">
        <v>1746</v>
      </c>
      <c r="H481" s="322" t="s">
        <v>958</v>
      </c>
      <c r="I481" s="46" t="s">
        <v>1547</v>
      </c>
      <c r="J481" s="444" t="s">
        <v>363</v>
      </c>
      <c r="K481" s="444" t="s">
        <v>550</v>
      </c>
      <c r="L481" s="424">
        <v>111756491.2</v>
      </c>
      <c r="M481" s="46" t="s">
        <v>953</v>
      </c>
    </row>
    <row r="482" spans="1:13" ht="15" customHeight="1" x14ac:dyDescent="0.25">
      <c r="A482" s="322" t="s">
        <v>959</v>
      </c>
      <c r="B482" s="46" t="s">
        <v>2005</v>
      </c>
      <c r="C482" s="444" t="s">
        <v>364</v>
      </c>
      <c r="D482" s="444" t="s">
        <v>1045</v>
      </c>
      <c r="E482" s="424">
        <v>75087203</v>
      </c>
      <c r="F482" s="46" t="s">
        <v>1746</v>
      </c>
      <c r="H482" s="322" t="s">
        <v>958</v>
      </c>
      <c r="I482" s="46" t="s">
        <v>1548</v>
      </c>
      <c r="J482" s="444" t="s">
        <v>363</v>
      </c>
      <c r="K482" s="444" t="s">
        <v>550</v>
      </c>
      <c r="L482" s="424">
        <v>106175595.59999999</v>
      </c>
      <c r="M482" s="46" t="s">
        <v>953</v>
      </c>
    </row>
    <row r="483" spans="1:13" ht="15" customHeight="1" x14ac:dyDescent="0.25">
      <c r="A483" s="322" t="s">
        <v>959</v>
      </c>
      <c r="B483" s="46" t="s">
        <v>2006</v>
      </c>
      <c r="C483" s="444" t="s">
        <v>364</v>
      </c>
      <c r="D483" s="444" t="s">
        <v>1045</v>
      </c>
      <c r="E483" s="424">
        <v>75087203</v>
      </c>
      <c r="F483" s="46" t="s">
        <v>1746</v>
      </c>
      <c r="H483" s="322" t="s">
        <v>958</v>
      </c>
      <c r="I483" s="46" t="s">
        <v>1549</v>
      </c>
      <c r="J483" s="444" t="s">
        <v>363</v>
      </c>
      <c r="K483" s="444" t="s">
        <v>550</v>
      </c>
      <c r="L483" s="424">
        <v>5195105.2</v>
      </c>
      <c r="M483" s="46" t="s">
        <v>953</v>
      </c>
    </row>
    <row r="484" spans="1:13" ht="15" customHeight="1" x14ac:dyDescent="0.25">
      <c r="A484" s="322" t="s">
        <v>959</v>
      </c>
      <c r="B484" s="46" t="s">
        <v>2007</v>
      </c>
      <c r="C484" s="444" t="s">
        <v>364</v>
      </c>
      <c r="D484" s="444" t="s">
        <v>1045</v>
      </c>
      <c r="E484" s="424">
        <v>75087203</v>
      </c>
      <c r="F484" s="46" t="s">
        <v>1746</v>
      </c>
      <c r="H484" s="322" t="s">
        <v>958</v>
      </c>
      <c r="I484" s="46" t="s">
        <v>1550</v>
      </c>
      <c r="J484" s="444" t="s">
        <v>363</v>
      </c>
      <c r="K484" s="444" t="s">
        <v>550</v>
      </c>
      <c r="L484" s="424">
        <v>4573407.2</v>
      </c>
      <c r="M484" s="46" t="s">
        <v>953</v>
      </c>
    </row>
    <row r="485" spans="1:13" ht="15" customHeight="1" x14ac:dyDescent="0.25">
      <c r="A485" s="322" t="s">
        <v>959</v>
      </c>
      <c r="B485" s="46" t="s">
        <v>2008</v>
      </c>
      <c r="C485" s="444" t="s">
        <v>364</v>
      </c>
      <c r="D485" s="444" t="s">
        <v>1045</v>
      </c>
      <c r="E485" s="424">
        <v>75087203</v>
      </c>
      <c r="F485" s="46" t="s">
        <v>1746</v>
      </c>
      <c r="H485" s="322" t="s">
        <v>958</v>
      </c>
      <c r="I485" s="46" t="s">
        <v>1551</v>
      </c>
      <c r="J485" s="444" t="s">
        <v>363</v>
      </c>
      <c r="K485" s="444" t="s">
        <v>550</v>
      </c>
      <c r="L485" s="424">
        <v>1007635.2</v>
      </c>
      <c r="M485" s="46" t="s">
        <v>953</v>
      </c>
    </row>
    <row r="486" spans="1:13" ht="15" customHeight="1" x14ac:dyDescent="0.25">
      <c r="A486" s="322" t="s">
        <v>959</v>
      </c>
      <c r="B486" s="46" t="s">
        <v>2009</v>
      </c>
      <c r="C486" s="444" t="s">
        <v>364</v>
      </c>
      <c r="D486" s="444" t="s">
        <v>1045</v>
      </c>
      <c r="E486" s="424">
        <v>75087203</v>
      </c>
      <c r="F486" s="46" t="s">
        <v>1746</v>
      </c>
      <c r="H486" s="322" t="s">
        <v>958</v>
      </c>
      <c r="I486" s="46" t="s">
        <v>1552</v>
      </c>
      <c r="J486" s="444" t="s">
        <v>363</v>
      </c>
      <c r="K486" s="444" t="s">
        <v>550</v>
      </c>
      <c r="L486" s="424">
        <v>5154074.6000000006</v>
      </c>
      <c r="M486" s="46" t="s">
        <v>953</v>
      </c>
    </row>
    <row r="487" spans="1:13" ht="15" customHeight="1" x14ac:dyDescent="0.25">
      <c r="A487" s="322" t="s">
        <v>959</v>
      </c>
      <c r="B487" s="46" t="s">
        <v>2010</v>
      </c>
      <c r="C487" s="444" t="s">
        <v>364</v>
      </c>
      <c r="D487" s="444" t="s">
        <v>1045</v>
      </c>
      <c r="E487" s="424">
        <v>75087203</v>
      </c>
      <c r="F487" s="46" t="s">
        <v>1746</v>
      </c>
      <c r="H487" s="322" t="s">
        <v>958</v>
      </c>
      <c r="I487" s="46" t="s">
        <v>1553</v>
      </c>
      <c r="J487" s="444" t="s">
        <v>363</v>
      </c>
      <c r="K487" s="444" t="s">
        <v>550</v>
      </c>
      <c r="L487" s="424">
        <v>4537294.3999999994</v>
      </c>
      <c r="M487" s="46" t="s">
        <v>953</v>
      </c>
    </row>
    <row r="488" spans="1:13" ht="15" customHeight="1" x14ac:dyDescent="0.25">
      <c r="A488" s="322" t="s">
        <v>959</v>
      </c>
      <c r="B488" s="46" t="s">
        <v>2011</v>
      </c>
      <c r="C488" s="444" t="s">
        <v>364</v>
      </c>
      <c r="D488" s="444" t="s">
        <v>1045</v>
      </c>
      <c r="E488" s="424">
        <v>75087203</v>
      </c>
      <c r="F488" s="46" t="s">
        <v>1746</v>
      </c>
      <c r="H488" s="322" t="s">
        <v>958</v>
      </c>
      <c r="I488" s="46" t="s">
        <v>1554</v>
      </c>
      <c r="J488" s="444" t="s">
        <v>363</v>
      </c>
      <c r="K488" s="444" t="s">
        <v>550</v>
      </c>
      <c r="L488" s="424">
        <v>999634.6</v>
      </c>
      <c r="M488" s="46" t="s">
        <v>953</v>
      </c>
    </row>
    <row r="489" spans="1:13" ht="15" customHeight="1" x14ac:dyDescent="0.25">
      <c r="A489" s="322" t="s">
        <v>959</v>
      </c>
      <c r="B489" s="46" t="s">
        <v>2012</v>
      </c>
      <c r="C489" s="444" t="s">
        <v>364</v>
      </c>
      <c r="D489" s="444" t="s">
        <v>1045</v>
      </c>
      <c r="E489" s="424">
        <v>75087203</v>
      </c>
      <c r="F489" s="46" t="s">
        <v>1746</v>
      </c>
      <c r="H489" s="322" t="s">
        <v>958</v>
      </c>
      <c r="I489" s="46" t="s">
        <v>1555</v>
      </c>
      <c r="J489" s="444" t="s">
        <v>363</v>
      </c>
      <c r="K489" s="444" t="s">
        <v>550</v>
      </c>
      <c r="L489" s="424">
        <v>5115759.8</v>
      </c>
      <c r="M489" s="46" t="s">
        <v>953</v>
      </c>
    </row>
    <row r="490" spans="1:13" ht="15" customHeight="1" x14ac:dyDescent="0.25">
      <c r="A490" s="322" t="s">
        <v>959</v>
      </c>
      <c r="B490" s="46" t="s">
        <v>2013</v>
      </c>
      <c r="C490" s="444" t="s">
        <v>364</v>
      </c>
      <c r="D490" s="444" t="s">
        <v>1045</v>
      </c>
      <c r="E490" s="424">
        <v>75087203</v>
      </c>
      <c r="F490" s="46" t="s">
        <v>1746</v>
      </c>
      <c r="H490" s="322" t="s">
        <v>958</v>
      </c>
      <c r="I490" s="46" t="s">
        <v>1556</v>
      </c>
      <c r="J490" s="444" t="s">
        <v>363</v>
      </c>
      <c r="K490" s="444" t="s">
        <v>550</v>
      </c>
      <c r="L490" s="424">
        <v>4503530.3999999994</v>
      </c>
      <c r="M490" s="46" t="s">
        <v>953</v>
      </c>
    </row>
    <row r="491" spans="1:13" ht="15" customHeight="1" x14ac:dyDescent="0.25">
      <c r="A491" s="322" t="s">
        <v>959</v>
      </c>
      <c r="B491" s="46" t="s">
        <v>2014</v>
      </c>
      <c r="C491" s="444" t="s">
        <v>364</v>
      </c>
      <c r="D491" s="444" t="s">
        <v>1045</v>
      </c>
      <c r="E491" s="424">
        <v>75087203</v>
      </c>
      <c r="F491" s="46" t="s">
        <v>1746</v>
      </c>
      <c r="H491" s="322" t="s">
        <v>958</v>
      </c>
      <c r="I491" s="46" t="s">
        <v>1557</v>
      </c>
      <c r="J491" s="444" t="s">
        <v>363</v>
      </c>
      <c r="K491" s="444" t="s">
        <v>550</v>
      </c>
      <c r="L491" s="424">
        <v>992147.79999999993</v>
      </c>
      <c r="M491" s="46" t="s">
        <v>953</v>
      </c>
    </row>
    <row r="492" spans="1:13" ht="15" customHeight="1" x14ac:dyDescent="0.25">
      <c r="A492" s="322" t="s">
        <v>959</v>
      </c>
      <c r="B492" s="46" t="s">
        <v>2015</v>
      </c>
      <c r="C492" s="444" t="s">
        <v>364</v>
      </c>
      <c r="D492" s="444" t="s">
        <v>1045</v>
      </c>
      <c r="E492" s="424">
        <v>75087203</v>
      </c>
      <c r="F492" s="46" t="s">
        <v>1746</v>
      </c>
      <c r="H492" s="322" t="s">
        <v>958</v>
      </c>
      <c r="I492" s="46" t="s">
        <v>1558</v>
      </c>
      <c r="J492" s="444" t="s">
        <v>363</v>
      </c>
      <c r="K492" s="444" t="s">
        <v>550</v>
      </c>
      <c r="L492" s="424">
        <v>5074729.2</v>
      </c>
      <c r="M492" s="46" t="s">
        <v>953</v>
      </c>
    </row>
    <row r="493" spans="1:13" ht="15" customHeight="1" x14ac:dyDescent="0.25">
      <c r="A493" s="322" t="s">
        <v>959</v>
      </c>
      <c r="B493" s="46" t="s">
        <v>2016</v>
      </c>
      <c r="C493" s="444" t="s">
        <v>364</v>
      </c>
      <c r="D493" s="444" t="s">
        <v>1045</v>
      </c>
      <c r="E493" s="424">
        <v>75087203</v>
      </c>
      <c r="F493" s="46" t="s">
        <v>1746</v>
      </c>
      <c r="H493" s="322" t="s">
        <v>958</v>
      </c>
      <c r="I493" s="46" t="s">
        <v>1559</v>
      </c>
      <c r="J493" s="444" t="s">
        <v>363</v>
      </c>
      <c r="K493" s="444" t="s">
        <v>550</v>
      </c>
      <c r="L493" s="424">
        <v>4467417.5999999996</v>
      </c>
      <c r="M493" s="46" t="s">
        <v>953</v>
      </c>
    </row>
    <row r="494" spans="1:13" ht="15" customHeight="1" x14ac:dyDescent="0.25">
      <c r="A494" s="322" t="s">
        <v>959</v>
      </c>
      <c r="B494" s="46" t="s">
        <v>2017</v>
      </c>
      <c r="C494" s="444" t="s">
        <v>364</v>
      </c>
      <c r="D494" s="444" t="s">
        <v>1045</v>
      </c>
      <c r="E494" s="424">
        <v>75087203</v>
      </c>
      <c r="F494" s="46" t="s">
        <v>1746</v>
      </c>
      <c r="H494" s="322" t="s">
        <v>958</v>
      </c>
      <c r="I494" s="46" t="s">
        <v>1560</v>
      </c>
      <c r="J494" s="444" t="s">
        <v>363</v>
      </c>
      <c r="K494" s="444" t="s">
        <v>550</v>
      </c>
      <c r="L494" s="424">
        <v>984147.20000000007</v>
      </c>
      <c r="M494" s="46" t="s">
        <v>953</v>
      </c>
    </row>
    <row r="495" spans="1:13" ht="15" customHeight="1" x14ac:dyDescent="0.25">
      <c r="A495" s="322" t="s">
        <v>959</v>
      </c>
      <c r="B495" s="46" t="s">
        <v>2018</v>
      </c>
      <c r="C495" s="444" t="s">
        <v>364</v>
      </c>
      <c r="D495" s="444" t="s">
        <v>1045</v>
      </c>
      <c r="E495" s="424">
        <v>75087214</v>
      </c>
      <c r="F495" s="46" t="s">
        <v>1746</v>
      </c>
      <c r="H495" s="322" t="s">
        <v>958</v>
      </c>
      <c r="I495" s="46" t="s">
        <v>1561</v>
      </c>
      <c r="J495" s="444" t="s">
        <v>363</v>
      </c>
      <c r="K495" s="444" t="s">
        <v>550</v>
      </c>
      <c r="L495" s="424">
        <v>5035093.2</v>
      </c>
      <c r="M495" s="46" t="s">
        <v>953</v>
      </c>
    </row>
    <row r="496" spans="1:13" ht="15" customHeight="1" x14ac:dyDescent="0.25">
      <c r="A496" s="322" t="s">
        <v>959</v>
      </c>
      <c r="B496" s="46" t="s">
        <v>2019</v>
      </c>
      <c r="C496" s="444" t="s">
        <v>364</v>
      </c>
      <c r="D496" s="444" t="s">
        <v>1045</v>
      </c>
      <c r="E496" s="424">
        <v>35814579</v>
      </c>
      <c r="F496" s="46" t="s">
        <v>1746</v>
      </c>
      <c r="H496" s="322" t="s">
        <v>958</v>
      </c>
      <c r="I496" s="46" t="s">
        <v>1562</v>
      </c>
      <c r="J496" s="444" t="s">
        <v>363</v>
      </c>
      <c r="K496" s="444" t="s">
        <v>550</v>
      </c>
      <c r="L496" s="424">
        <v>4432479.2</v>
      </c>
      <c r="M496" s="46" t="s">
        <v>953</v>
      </c>
    </row>
    <row r="497" spans="1:13" ht="15" customHeight="1" x14ac:dyDescent="0.25">
      <c r="A497" s="322" t="s">
        <v>959</v>
      </c>
      <c r="B497" s="46" t="s">
        <v>2020</v>
      </c>
      <c r="C497" s="444" t="s">
        <v>364</v>
      </c>
      <c r="D497" s="444" t="s">
        <v>1045</v>
      </c>
      <c r="E497" s="424">
        <v>35814579</v>
      </c>
      <c r="F497" s="46" t="s">
        <v>1746</v>
      </c>
      <c r="H497" s="322" t="s">
        <v>958</v>
      </c>
      <c r="I497" s="46" t="s">
        <v>1563</v>
      </c>
      <c r="J497" s="444" t="s">
        <v>363</v>
      </c>
      <c r="K497" s="444" t="s">
        <v>550</v>
      </c>
      <c r="L497" s="424">
        <v>976440.2</v>
      </c>
      <c r="M497" s="46" t="s">
        <v>953</v>
      </c>
    </row>
    <row r="498" spans="1:13" ht="15" customHeight="1" x14ac:dyDescent="0.25">
      <c r="A498" s="322" t="s">
        <v>959</v>
      </c>
      <c r="B498" s="46" t="s">
        <v>2021</v>
      </c>
      <c r="C498" s="444" t="s">
        <v>364</v>
      </c>
      <c r="D498" s="444" t="s">
        <v>1045</v>
      </c>
      <c r="E498" s="424">
        <v>35814579</v>
      </c>
      <c r="F498" s="46" t="s">
        <v>1746</v>
      </c>
      <c r="H498" s="322" t="s">
        <v>958</v>
      </c>
      <c r="I498" s="46" t="s">
        <v>1564</v>
      </c>
      <c r="J498" s="444" t="s">
        <v>363</v>
      </c>
      <c r="K498" s="444" t="s">
        <v>550</v>
      </c>
      <c r="L498" s="424">
        <v>4994062.5999999996</v>
      </c>
      <c r="M498" s="46" t="s">
        <v>953</v>
      </c>
    </row>
    <row r="499" spans="1:13" ht="15" customHeight="1" x14ac:dyDescent="0.25">
      <c r="A499" s="322" t="s">
        <v>959</v>
      </c>
      <c r="B499" s="46" t="s">
        <v>2022</v>
      </c>
      <c r="C499" s="444" t="s">
        <v>364</v>
      </c>
      <c r="D499" s="444" t="s">
        <v>1045</v>
      </c>
      <c r="E499" s="424">
        <v>35814579</v>
      </c>
      <c r="F499" s="46" t="s">
        <v>1746</v>
      </c>
      <c r="H499" s="322" t="s">
        <v>958</v>
      </c>
      <c r="I499" s="46" t="s">
        <v>1565</v>
      </c>
      <c r="J499" s="444" t="s">
        <v>363</v>
      </c>
      <c r="K499" s="444" t="s">
        <v>550</v>
      </c>
      <c r="L499" s="424">
        <v>4396366.4000000004</v>
      </c>
      <c r="M499" s="46" t="s">
        <v>953</v>
      </c>
    </row>
    <row r="500" spans="1:13" ht="15" customHeight="1" x14ac:dyDescent="0.25">
      <c r="A500" s="322" t="s">
        <v>959</v>
      </c>
      <c r="B500" s="46" t="s">
        <v>2023</v>
      </c>
      <c r="C500" s="444" t="s">
        <v>364</v>
      </c>
      <c r="D500" s="444" t="s">
        <v>1045</v>
      </c>
      <c r="E500" s="424">
        <v>35814579</v>
      </c>
      <c r="F500" s="46" t="s">
        <v>1746</v>
      </c>
      <c r="H500" s="322" t="s">
        <v>958</v>
      </c>
      <c r="I500" s="46" t="s">
        <v>1566</v>
      </c>
      <c r="J500" s="444" t="s">
        <v>363</v>
      </c>
      <c r="K500" s="444" t="s">
        <v>550</v>
      </c>
      <c r="L500" s="424">
        <v>968512.99999999988</v>
      </c>
      <c r="M500" s="46" t="s">
        <v>953</v>
      </c>
    </row>
    <row r="501" spans="1:13" ht="15" customHeight="1" x14ac:dyDescent="0.25">
      <c r="A501" s="322" t="s">
        <v>959</v>
      </c>
      <c r="B501" s="46" t="s">
        <v>2024</v>
      </c>
      <c r="C501" s="444" t="s">
        <v>364</v>
      </c>
      <c r="D501" s="444" t="s">
        <v>1045</v>
      </c>
      <c r="E501" s="424">
        <v>35814579</v>
      </c>
      <c r="F501" s="46" t="s">
        <v>1746</v>
      </c>
      <c r="H501" s="322" t="s">
        <v>958</v>
      </c>
      <c r="I501" s="46" t="s">
        <v>1567</v>
      </c>
      <c r="J501" s="444" t="s">
        <v>363</v>
      </c>
      <c r="K501" s="444" t="s">
        <v>550</v>
      </c>
      <c r="L501" s="424">
        <v>4954426.5999999996</v>
      </c>
      <c r="M501" s="46" t="s">
        <v>953</v>
      </c>
    </row>
    <row r="502" spans="1:13" ht="15" customHeight="1" x14ac:dyDescent="0.25">
      <c r="A502" s="322" t="s">
        <v>959</v>
      </c>
      <c r="B502" s="46" t="s">
        <v>2025</v>
      </c>
      <c r="C502" s="444" t="s">
        <v>364</v>
      </c>
      <c r="D502" s="444" t="s">
        <v>1045</v>
      </c>
      <c r="E502" s="424">
        <v>35814579</v>
      </c>
      <c r="F502" s="46" t="s">
        <v>1746</v>
      </c>
      <c r="H502" s="322" t="s">
        <v>958</v>
      </c>
      <c r="I502" s="46" t="s">
        <v>1568</v>
      </c>
      <c r="J502" s="444" t="s">
        <v>363</v>
      </c>
      <c r="K502" s="444" t="s">
        <v>550</v>
      </c>
      <c r="L502" s="424">
        <v>4361428</v>
      </c>
      <c r="M502" s="46" t="s">
        <v>953</v>
      </c>
    </row>
    <row r="503" spans="1:13" ht="15" customHeight="1" x14ac:dyDescent="0.25">
      <c r="A503" s="322" t="s">
        <v>959</v>
      </c>
      <c r="B503" s="46" t="s">
        <v>2026</v>
      </c>
      <c r="C503" s="444" t="s">
        <v>364</v>
      </c>
      <c r="D503" s="444" t="s">
        <v>1045</v>
      </c>
      <c r="E503" s="424">
        <v>35814579</v>
      </c>
      <c r="F503" s="46" t="s">
        <v>1746</v>
      </c>
      <c r="H503" s="322" t="s">
        <v>958</v>
      </c>
      <c r="I503" s="46" t="s">
        <v>1569</v>
      </c>
      <c r="J503" s="444" t="s">
        <v>363</v>
      </c>
      <c r="K503" s="444" t="s">
        <v>550</v>
      </c>
      <c r="L503" s="424">
        <v>960732.59999999986</v>
      </c>
      <c r="M503" s="46" t="s">
        <v>953</v>
      </c>
    </row>
    <row r="504" spans="1:13" ht="15" customHeight="1" x14ac:dyDescent="0.25">
      <c r="A504" s="322" t="s">
        <v>959</v>
      </c>
      <c r="B504" s="46" t="s">
        <v>2027</v>
      </c>
      <c r="C504" s="444" t="s">
        <v>364</v>
      </c>
      <c r="D504" s="444" t="s">
        <v>1045</v>
      </c>
      <c r="E504" s="424">
        <v>35814579</v>
      </c>
      <c r="F504" s="46" t="s">
        <v>1746</v>
      </c>
      <c r="H504" s="322" t="s">
        <v>958</v>
      </c>
      <c r="I504" s="46" t="s">
        <v>1570</v>
      </c>
      <c r="J504" s="444" t="s">
        <v>363</v>
      </c>
      <c r="K504" s="444" t="s">
        <v>550</v>
      </c>
      <c r="L504" s="424">
        <v>4913396</v>
      </c>
      <c r="M504" s="46" t="s">
        <v>953</v>
      </c>
    </row>
    <row r="505" spans="1:13" ht="15" customHeight="1" x14ac:dyDescent="0.25">
      <c r="A505" s="322" t="s">
        <v>959</v>
      </c>
      <c r="B505" s="46" t="s">
        <v>2028</v>
      </c>
      <c r="C505" s="444" t="s">
        <v>364</v>
      </c>
      <c r="D505" s="444" t="s">
        <v>1045</v>
      </c>
      <c r="E505" s="424">
        <v>35814579</v>
      </c>
      <c r="F505" s="46" t="s">
        <v>1746</v>
      </c>
      <c r="H505" s="322" t="s">
        <v>958</v>
      </c>
      <c r="I505" s="46" t="s">
        <v>1571</v>
      </c>
      <c r="J505" s="444" t="s">
        <v>363</v>
      </c>
      <c r="K505" s="444" t="s">
        <v>550</v>
      </c>
      <c r="L505" s="424">
        <v>952805.4</v>
      </c>
      <c r="M505" s="46" t="s">
        <v>953</v>
      </c>
    </row>
    <row r="506" spans="1:13" ht="15" customHeight="1" x14ac:dyDescent="0.25">
      <c r="A506" s="322" t="s">
        <v>959</v>
      </c>
      <c r="B506" s="46" t="s">
        <v>2029</v>
      </c>
      <c r="C506" s="444" t="s">
        <v>364</v>
      </c>
      <c r="D506" s="444" t="s">
        <v>1045</v>
      </c>
      <c r="E506" s="424">
        <v>35814579</v>
      </c>
      <c r="F506" s="46" t="s">
        <v>1746</v>
      </c>
      <c r="H506" s="322" t="s">
        <v>958</v>
      </c>
      <c r="I506" s="46" t="s">
        <v>1572</v>
      </c>
      <c r="J506" s="444" t="s">
        <v>363</v>
      </c>
      <c r="K506" s="444" t="s">
        <v>550</v>
      </c>
      <c r="L506" s="424">
        <v>4872438.8000000007</v>
      </c>
      <c r="M506" s="46" t="s">
        <v>953</v>
      </c>
    </row>
    <row r="507" spans="1:13" ht="15" customHeight="1" x14ac:dyDescent="0.25">
      <c r="A507" s="322" t="s">
        <v>959</v>
      </c>
      <c r="B507" s="46" t="s">
        <v>2030</v>
      </c>
      <c r="C507" s="444" t="s">
        <v>364</v>
      </c>
      <c r="D507" s="444" t="s">
        <v>1045</v>
      </c>
      <c r="E507" s="424">
        <v>35814579</v>
      </c>
      <c r="F507" s="46" t="s">
        <v>1746</v>
      </c>
      <c r="H507" s="322" t="s">
        <v>958</v>
      </c>
      <c r="I507" s="46" t="s">
        <v>1529</v>
      </c>
      <c r="J507" s="444" t="s">
        <v>363</v>
      </c>
      <c r="K507" s="444" t="s">
        <v>550</v>
      </c>
      <c r="L507" s="424">
        <v>944804.8</v>
      </c>
      <c r="M507" s="46" t="s">
        <v>953</v>
      </c>
    </row>
    <row r="508" spans="1:13" ht="15" customHeight="1" x14ac:dyDescent="0.25">
      <c r="A508" s="322" t="s">
        <v>959</v>
      </c>
      <c r="B508" s="46" t="s">
        <v>2031</v>
      </c>
      <c r="C508" s="444" t="s">
        <v>364</v>
      </c>
      <c r="D508" s="444" t="s">
        <v>1045</v>
      </c>
      <c r="E508" s="424">
        <v>35814579</v>
      </c>
      <c r="F508" s="46" t="s">
        <v>1746</v>
      </c>
      <c r="H508" s="322" t="s">
        <v>958</v>
      </c>
      <c r="I508" s="46" t="s">
        <v>1573</v>
      </c>
      <c r="J508" s="444" t="s">
        <v>363</v>
      </c>
      <c r="K508" s="444" t="s">
        <v>550</v>
      </c>
      <c r="L508" s="424">
        <v>4832729.3999999994</v>
      </c>
      <c r="M508" s="46" t="s">
        <v>953</v>
      </c>
    </row>
    <row r="509" spans="1:13" ht="15" customHeight="1" x14ac:dyDescent="0.25">
      <c r="A509" s="322" t="s">
        <v>959</v>
      </c>
      <c r="B509" s="46" t="s">
        <v>2032</v>
      </c>
      <c r="C509" s="444" t="s">
        <v>364</v>
      </c>
      <c r="D509" s="444" t="s">
        <v>1045</v>
      </c>
      <c r="E509" s="424">
        <v>35814579</v>
      </c>
      <c r="F509" s="46" t="s">
        <v>1746</v>
      </c>
      <c r="H509" s="322" t="s">
        <v>958</v>
      </c>
      <c r="I509" s="46" t="s">
        <v>1574</v>
      </c>
      <c r="J509" s="444" t="s">
        <v>363</v>
      </c>
      <c r="K509" s="444" t="s">
        <v>550</v>
      </c>
      <c r="L509" s="424">
        <v>937097.8</v>
      </c>
      <c r="M509" s="46" t="s">
        <v>953</v>
      </c>
    </row>
    <row r="510" spans="1:13" ht="15" customHeight="1" x14ac:dyDescent="0.25">
      <c r="A510" s="322" t="s">
        <v>959</v>
      </c>
      <c r="B510" s="46" t="s">
        <v>2033</v>
      </c>
      <c r="C510" s="444" t="s">
        <v>364</v>
      </c>
      <c r="D510" s="444" t="s">
        <v>1045</v>
      </c>
      <c r="E510" s="424">
        <v>35814579</v>
      </c>
      <c r="F510" s="46" t="s">
        <v>1746</v>
      </c>
      <c r="H510" s="322" t="s">
        <v>958</v>
      </c>
      <c r="I510" s="46" t="s">
        <v>1575</v>
      </c>
      <c r="J510" s="444" t="s">
        <v>363</v>
      </c>
      <c r="K510" s="444" t="s">
        <v>550</v>
      </c>
      <c r="L510" s="424">
        <v>4791772.2</v>
      </c>
      <c r="M510" s="46" t="s">
        <v>953</v>
      </c>
    </row>
    <row r="511" spans="1:13" ht="15" customHeight="1" x14ac:dyDescent="0.25">
      <c r="A511" s="322" t="s">
        <v>959</v>
      </c>
      <c r="B511" s="46" t="s">
        <v>2034</v>
      </c>
      <c r="C511" s="444" t="s">
        <v>364</v>
      </c>
      <c r="D511" s="444" t="s">
        <v>1045</v>
      </c>
      <c r="E511" s="424">
        <v>35814579</v>
      </c>
      <c r="F511" s="46" t="s">
        <v>1746</v>
      </c>
      <c r="H511" s="322" t="s">
        <v>958</v>
      </c>
      <c r="I511" s="46" t="s">
        <v>1576</v>
      </c>
      <c r="J511" s="444" t="s">
        <v>363</v>
      </c>
      <c r="K511" s="444" t="s">
        <v>550</v>
      </c>
      <c r="L511" s="424">
        <v>929097.2</v>
      </c>
      <c r="M511" s="46" t="s">
        <v>953</v>
      </c>
    </row>
    <row r="512" spans="1:13" ht="15" customHeight="1" x14ac:dyDescent="0.25">
      <c r="A512" s="322" t="s">
        <v>959</v>
      </c>
      <c r="B512" s="46" t="s">
        <v>2035</v>
      </c>
      <c r="C512" s="444" t="s">
        <v>364</v>
      </c>
      <c r="D512" s="444" t="s">
        <v>1045</v>
      </c>
      <c r="E512" s="424">
        <v>35814579</v>
      </c>
      <c r="F512" s="46" t="s">
        <v>1746</v>
      </c>
      <c r="H512" s="322" t="s">
        <v>958</v>
      </c>
      <c r="I512" s="46" t="s">
        <v>1577</v>
      </c>
      <c r="J512" s="444" t="s">
        <v>363</v>
      </c>
      <c r="K512" s="444" t="s">
        <v>550</v>
      </c>
      <c r="L512" s="424">
        <v>4752062.8</v>
      </c>
      <c r="M512" s="46" t="s">
        <v>953</v>
      </c>
    </row>
    <row r="513" spans="1:13" ht="15" customHeight="1" x14ac:dyDescent="0.25">
      <c r="A513" s="322" t="s">
        <v>959</v>
      </c>
      <c r="B513" s="46" t="s">
        <v>2036</v>
      </c>
      <c r="C513" s="444" t="s">
        <v>364</v>
      </c>
      <c r="D513" s="444" t="s">
        <v>1045</v>
      </c>
      <c r="E513" s="424">
        <v>35814579</v>
      </c>
      <c r="F513" s="46" t="s">
        <v>1746</v>
      </c>
      <c r="H513" s="322" t="s">
        <v>958</v>
      </c>
      <c r="I513" s="46" t="s">
        <v>1530</v>
      </c>
      <c r="J513" s="444" t="s">
        <v>363</v>
      </c>
      <c r="K513" s="444" t="s">
        <v>550</v>
      </c>
      <c r="L513" s="424">
        <v>2476222.4</v>
      </c>
      <c r="M513" s="46" t="s">
        <v>953</v>
      </c>
    </row>
    <row r="514" spans="1:13" ht="15" customHeight="1" x14ac:dyDescent="0.25">
      <c r="A514" s="322" t="s">
        <v>959</v>
      </c>
      <c r="B514" s="46" t="s">
        <v>2037</v>
      </c>
      <c r="C514" s="444" t="s">
        <v>364</v>
      </c>
      <c r="D514" s="444" t="s">
        <v>1045</v>
      </c>
      <c r="E514" s="424">
        <v>35814579</v>
      </c>
      <c r="F514" s="46" t="s">
        <v>1746</v>
      </c>
      <c r="H514" s="322" t="s">
        <v>958</v>
      </c>
      <c r="I514" s="46" t="s">
        <v>1578</v>
      </c>
      <c r="J514" s="444" t="s">
        <v>363</v>
      </c>
      <c r="K514" s="444" t="s">
        <v>550</v>
      </c>
      <c r="L514" s="424">
        <v>4711105.6000000006</v>
      </c>
      <c r="M514" s="46" t="s">
        <v>953</v>
      </c>
    </row>
    <row r="515" spans="1:13" ht="15" customHeight="1" x14ac:dyDescent="0.25">
      <c r="A515" s="322" t="s">
        <v>959</v>
      </c>
      <c r="B515" s="46" t="s">
        <v>2038</v>
      </c>
      <c r="C515" s="444" t="s">
        <v>364</v>
      </c>
      <c r="D515" s="444" t="s">
        <v>1045</v>
      </c>
      <c r="E515" s="424">
        <v>35814579</v>
      </c>
      <c r="F515" s="46" t="s">
        <v>1746</v>
      </c>
      <c r="H515" s="322" t="s">
        <v>958</v>
      </c>
      <c r="I515" s="46" t="s">
        <v>1579</v>
      </c>
      <c r="J515" s="444" t="s">
        <v>363</v>
      </c>
      <c r="K515" s="444" t="s">
        <v>550</v>
      </c>
      <c r="L515" s="424">
        <v>913389.6</v>
      </c>
      <c r="M515" s="46" t="s">
        <v>953</v>
      </c>
    </row>
    <row r="516" spans="1:13" ht="15" customHeight="1" x14ac:dyDescent="0.25">
      <c r="A516" s="322" t="s">
        <v>959</v>
      </c>
      <c r="B516" s="46" t="s">
        <v>2039</v>
      </c>
      <c r="C516" s="444" t="s">
        <v>364</v>
      </c>
      <c r="D516" s="444" t="s">
        <v>1045</v>
      </c>
      <c r="E516" s="424">
        <v>35814579</v>
      </c>
      <c r="F516" s="46" t="s">
        <v>1746</v>
      </c>
      <c r="H516" s="322" t="s">
        <v>958</v>
      </c>
      <c r="I516" s="46" t="s">
        <v>1580</v>
      </c>
      <c r="J516" s="444" t="s">
        <v>363</v>
      </c>
      <c r="K516" s="444" t="s">
        <v>550</v>
      </c>
      <c r="L516" s="424">
        <v>4670075</v>
      </c>
      <c r="M516" s="46" t="s">
        <v>953</v>
      </c>
    </row>
    <row r="517" spans="1:13" ht="15" customHeight="1" x14ac:dyDescent="0.25">
      <c r="A517" s="322" t="s">
        <v>959</v>
      </c>
      <c r="B517" s="46" t="s">
        <v>2040</v>
      </c>
      <c r="C517" s="444" t="s">
        <v>364</v>
      </c>
      <c r="D517" s="444" t="s">
        <v>1045</v>
      </c>
      <c r="E517" s="424">
        <v>35814579</v>
      </c>
      <c r="F517" s="46" t="s">
        <v>1746</v>
      </c>
      <c r="H517" s="322" t="s">
        <v>958</v>
      </c>
      <c r="I517" s="46" t="s">
        <v>1581</v>
      </c>
      <c r="J517" s="444" t="s">
        <v>363</v>
      </c>
      <c r="K517" s="444" t="s">
        <v>550</v>
      </c>
      <c r="L517" s="424">
        <v>2523785.6</v>
      </c>
      <c r="M517" s="46" t="s">
        <v>953</v>
      </c>
    </row>
    <row r="518" spans="1:13" ht="15" customHeight="1" x14ac:dyDescent="0.25">
      <c r="A518" s="322" t="s">
        <v>959</v>
      </c>
      <c r="B518" s="46" t="s">
        <v>2041</v>
      </c>
      <c r="C518" s="444" t="s">
        <v>364</v>
      </c>
      <c r="D518" s="444" t="s">
        <v>1045</v>
      </c>
      <c r="E518" s="424">
        <v>35814579</v>
      </c>
      <c r="F518" s="46" t="s">
        <v>1746</v>
      </c>
      <c r="H518" s="322" t="s">
        <v>958</v>
      </c>
      <c r="I518" s="46" t="s">
        <v>1582</v>
      </c>
      <c r="J518" s="444" t="s">
        <v>363</v>
      </c>
      <c r="K518" s="444" t="s">
        <v>550</v>
      </c>
      <c r="L518" s="424">
        <v>4633081.4000000004</v>
      </c>
      <c r="M518" s="46" t="s">
        <v>953</v>
      </c>
    </row>
    <row r="519" spans="1:13" ht="15" customHeight="1" x14ac:dyDescent="0.25">
      <c r="A519" s="322" t="s">
        <v>959</v>
      </c>
      <c r="B519" s="46" t="s">
        <v>2042</v>
      </c>
      <c r="C519" s="444" t="s">
        <v>364</v>
      </c>
      <c r="D519" s="444" t="s">
        <v>1045</v>
      </c>
      <c r="E519" s="424">
        <v>35814579</v>
      </c>
      <c r="F519" s="46" t="s">
        <v>1746</v>
      </c>
      <c r="H519" s="322" t="s">
        <v>958</v>
      </c>
      <c r="I519" s="46" t="s">
        <v>1583</v>
      </c>
      <c r="J519" s="444" t="s">
        <v>363</v>
      </c>
      <c r="K519" s="444" t="s">
        <v>550</v>
      </c>
      <c r="L519" s="424">
        <v>2503747.4</v>
      </c>
      <c r="M519" s="46" t="s">
        <v>953</v>
      </c>
    </row>
    <row r="520" spans="1:13" ht="15" customHeight="1" x14ac:dyDescent="0.25">
      <c r="A520" s="322" t="s">
        <v>959</v>
      </c>
      <c r="B520" s="46" t="s">
        <v>2043</v>
      </c>
      <c r="C520" s="444" t="s">
        <v>364</v>
      </c>
      <c r="D520" s="444" t="s">
        <v>1045</v>
      </c>
      <c r="E520" s="424">
        <v>35814579</v>
      </c>
      <c r="F520" s="46" t="s">
        <v>1746</v>
      </c>
      <c r="H520" s="322" t="s">
        <v>958</v>
      </c>
      <c r="I520" s="46" t="s">
        <v>1584</v>
      </c>
      <c r="J520" s="444" t="s">
        <v>363</v>
      </c>
      <c r="K520" s="444" t="s">
        <v>550</v>
      </c>
      <c r="L520" s="424">
        <v>4592050.8</v>
      </c>
      <c r="M520" s="46" t="s">
        <v>953</v>
      </c>
    </row>
    <row r="521" spans="1:13" ht="15" customHeight="1" x14ac:dyDescent="0.25">
      <c r="A521" s="322" t="s">
        <v>959</v>
      </c>
      <c r="B521" s="46" t="s">
        <v>2044</v>
      </c>
      <c r="C521" s="444" t="s">
        <v>364</v>
      </c>
      <c r="D521" s="444" t="s">
        <v>1045</v>
      </c>
      <c r="E521" s="424">
        <v>35814579</v>
      </c>
      <c r="F521" s="46" t="s">
        <v>1746</v>
      </c>
      <c r="H521" s="322" t="s">
        <v>958</v>
      </c>
      <c r="I521" s="46" t="s">
        <v>1585</v>
      </c>
      <c r="J521" s="444" t="s">
        <v>363</v>
      </c>
      <c r="K521" s="444" t="s">
        <v>550</v>
      </c>
      <c r="L521" s="424">
        <v>2481507.2000000002</v>
      </c>
      <c r="M521" s="46" t="s">
        <v>953</v>
      </c>
    </row>
    <row r="522" spans="1:13" ht="15" customHeight="1" x14ac:dyDescent="0.25">
      <c r="A522" s="322" t="s">
        <v>959</v>
      </c>
      <c r="B522" s="46" t="s">
        <v>2045</v>
      </c>
      <c r="C522" s="444" t="s">
        <v>364</v>
      </c>
      <c r="D522" s="444" t="s">
        <v>1045</v>
      </c>
      <c r="E522" s="424">
        <v>35814579</v>
      </c>
      <c r="F522" s="46" t="s">
        <v>1746</v>
      </c>
      <c r="H522" s="322" t="s">
        <v>958</v>
      </c>
      <c r="I522" s="46" t="s">
        <v>1586</v>
      </c>
      <c r="J522" s="444" t="s">
        <v>363</v>
      </c>
      <c r="K522" s="444" t="s">
        <v>550</v>
      </c>
      <c r="L522" s="424">
        <v>2460001</v>
      </c>
      <c r="M522" s="46" t="s">
        <v>953</v>
      </c>
    </row>
    <row r="523" spans="1:13" ht="15" customHeight="1" x14ac:dyDescent="0.25">
      <c r="A523" s="322" t="s">
        <v>959</v>
      </c>
      <c r="B523" s="46" t="s">
        <v>2046</v>
      </c>
      <c r="C523" s="444" t="s">
        <v>364</v>
      </c>
      <c r="D523" s="444" t="s">
        <v>1045</v>
      </c>
      <c r="E523" s="424">
        <v>35814579</v>
      </c>
      <c r="F523" s="46" t="s">
        <v>1746</v>
      </c>
      <c r="H523" s="322" t="s">
        <v>958</v>
      </c>
      <c r="I523" s="46" t="s">
        <v>1532</v>
      </c>
      <c r="J523" s="444" t="s">
        <v>363</v>
      </c>
      <c r="K523" s="444" t="s">
        <v>550</v>
      </c>
      <c r="L523" s="424">
        <v>874561</v>
      </c>
      <c r="M523" s="46" t="s">
        <v>953</v>
      </c>
    </row>
    <row r="524" spans="1:13" ht="15" customHeight="1" x14ac:dyDescent="0.25">
      <c r="A524" s="322" t="s">
        <v>959</v>
      </c>
      <c r="B524" s="46" t="s">
        <v>2047</v>
      </c>
      <c r="C524" s="444" t="s">
        <v>364</v>
      </c>
      <c r="D524" s="444" t="s">
        <v>1045</v>
      </c>
      <c r="E524" s="424">
        <v>35814579</v>
      </c>
      <c r="F524" s="46" t="s">
        <v>1746</v>
      </c>
      <c r="H524" s="322" t="s">
        <v>958</v>
      </c>
      <c r="I524" s="46" t="s">
        <v>1587</v>
      </c>
      <c r="J524" s="444" t="s">
        <v>363</v>
      </c>
      <c r="K524" s="444" t="s">
        <v>550</v>
      </c>
      <c r="L524" s="424">
        <v>866780.6</v>
      </c>
      <c r="M524" s="46" t="s">
        <v>953</v>
      </c>
    </row>
    <row r="525" spans="1:13" ht="15" customHeight="1" x14ac:dyDescent="0.25">
      <c r="A525" s="322" t="s">
        <v>959</v>
      </c>
      <c r="B525" s="46" t="s">
        <v>2048</v>
      </c>
      <c r="C525" s="444" t="s">
        <v>364</v>
      </c>
      <c r="D525" s="444" t="s">
        <v>1045</v>
      </c>
      <c r="E525" s="424">
        <v>35814579</v>
      </c>
      <c r="F525" s="46" t="s">
        <v>1746</v>
      </c>
      <c r="H525" s="322" t="s">
        <v>958</v>
      </c>
      <c r="I525" s="46" t="s">
        <v>1588</v>
      </c>
      <c r="J525" s="444" t="s">
        <v>363</v>
      </c>
      <c r="K525" s="444" t="s">
        <v>550</v>
      </c>
      <c r="L525" s="424">
        <v>858853.4</v>
      </c>
      <c r="M525" s="46" t="s">
        <v>953</v>
      </c>
    </row>
    <row r="526" spans="1:13" ht="15" customHeight="1" x14ac:dyDescent="0.25">
      <c r="A526" s="322" t="s">
        <v>959</v>
      </c>
      <c r="B526" s="46" t="s">
        <v>2049</v>
      </c>
      <c r="C526" s="444" t="s">
        <v>364</v>
      </c>
      <c r="D526" s="444" t="s">
        <v>1045</v>
      </c>
      <c r="E526" s="424">
        <v>35814579</v>
      </c>
      <c r="F526" s="46" t="s">
        <v>1746</v>
      </c>
      <c r="H526" s="322" t="s">
        <v>958</v>
      </c>
      <c r="I526" s="46" t="s">
        <v>1589</v>
      </c>
      <c r="J526" s="444" t="s">
        <v>363</v>
      </c>
      <c r="K526" s="444" t="s">
        <v>550</v>
      </c>
      <c r="L526" s="424">
        <v>850852.8</v>
      </c>
      <c r="M526" s="46" t="s">
        <v>953</v>
      </c>
    </row>
    <row r="527" spans="1:13" ht="15" customHeight="1" x14ac:dyDescent="0.25">
      <c r="A527" s="322" t="s">
        <v>959</v>
      </c>
      <c r="B527" s="46" t="s">
        <v>2050</v>
      </c>
      <c r="C527" s="444" t="s">
        <v>364</v>
      </c>
      <c r="D527" s="444" t="s">
        <v>1045</v>
      </c>
      <c r="E527" s="424">
        <v>35814579</v>
      </c>
      <c r="F527" s="46" t="s">
        <v>1746</v>
      </c>
      <c r="H527" s="322" t="s">
        <v>958</v>
      </c>
      <c r="I527" s="46" t="s">
        <v>1590</v>
      </c>
      <c r="J527" s="444" t="s">
        <v>363</v>
      </c>
      <c r="K527" s="444" t="s">
        <v>550</v>
      </c>
      <c r="L527" s="424">
        <v>843145.8</v>
      </c>
      <c r="M527" s="46" t="s">
        <v>953</v>
      </c>
    </row>
    <row r="528" spans="1:13" ht="15" customHeight="1" x14ac:dyDescent="0.25">
      <c r="A528" s="322" t="s">
        <v>959</v>
      </c>
      <c r="B528" s="46" t="s">
        <v>2051</v>
      </c>
      <c r="C528" s="444" t="s">
        <v>364</v>
      </c>
      <c r="D528" s="444" t="s">
        <v>1045</v>
      </c>
      <c r="E528" s="424">
        <v>35814579</v>
      </c>
      <c r="F528" s="46" t="s">
        <v>1746</v>
      </c>
      <c r="H528" s="322" t="s">
        <v>958</v>
      </c>
      <c r="I528" s="46" t="s">
        <v>1591</v>
      </c>
      <c r="J528" s="444" t="s">
        <v>363</v>
      </c>
      <c r="K528" s="444" t="s">
        <v>550</v>
      </c>
      <c r="L528" s="424">
        <v>835145.2</v>
      </c>
      <c r="M528" s="46" t="s">
        <v>953</v>
      </c>
    </row>
    <row r="529" spans="1:13" ht="15" customHeight="1" x14ac:dyDescent="0.25">
      <c r="A529" s="322" t="s">
        <v>959</v>
      </c>
      <c r="B529" s="46" t="s">
        <v>2052</v>
      </c>
      <c r="C529" s="444" t="s">
        <v>364</v>
      </c>
      <c r="D529" s="444" t="s">
        <v>1045</v>
      </c>
      <c r="E529" s="424">
        <v>35814579</v>
      </c>
      <c r="F529" s="46" t="s">
        <v>1746</v>
      </c>
      <c r="H529" s="322" t="s">
        <v>958</v>
      </c>
      <c r="I529" s="46" t="s">
        <v>1592</v>
      </c>
      <c r="J529" s="444" t="s">
        <v>363</v>
      </c>
      <c r="K529" s="444" t="s">
        <v>550</v>
      </c>
      <c r="L529" s="424">
        <v>2275400</v>
      </c>
      <c r="M529" s="46" t="s">
        <v>953</v>
      </c>
    </row>
    <row r="530" spans="1:13" ht="15" customHeight="1" x14ac:dyDescent="0.25">
      <c r="A530" s="322" t="s">
        <v>959</v>
      </c>
      <c r="B530" s="46" t="s">
        <v>2053</v>
      </c>
      <c r="C530" s="444" t="s">
        <v>364</v>
      </c>
      <c r="D530" s="444" t="s">
        <v>1045</v>
      </c>
      <c r="E530" s="424">
        <v>35814579</v>
      </c>
      <c r="F530" s="46" t="s">
        <v>1746</v>
      </c>
      <c r="H530" s="322" t="s">
        <v>958</v>
      </c>
      <c r="I530" s="46" t="s">
        <v>1593</v>
      </c>
      <c r="J530" s="444" t="s">
        <v>363</v>
      </c>
      <c r="K530" s="444" t="s">
        <v>550</v>
      </c>
      <c r="L530" s="424">
        <v>819437.6</v>
      </c>
      <c r="M530" s="46" t="s">
        <v>953</v>
      </c>
    </row>
    <row r="531" spans="1:13" ht="15" customHeight="1" x14ac:dyDescent="0.25">
      <c r="A531" s="322" t="s">
        <v>959</v>
      </c>
      <c r="B531" s="46" t="s">
        <v>2054</v>
      </c>
      <c r="C531" s="444" t="s">
        <v>364</v>
      </c>
      <c r="D531" s="444" t="s">
        <v>1045</v>
      </c>
      <c r="E531" s="424">
        <v>35814579</v>
      </c>
      <c r="F531" s="46" t="s">
        <v>1746</v>
      </c>
      <c r="H531" s="322" t="s">
        <v>958</v>
      </c>
      <c r="I531" s="46" t="s">
        <v>1594</v>
      </c>
      <c r="J531" s="444" t="s">
        <v>363</v>
      </c>
      <c r="K531" s="444" t="s">
        <v>550</v>
      </c>
      <c r="L531" s="424">
        <v>811437</v>
      </c>
      <c r="M531" s="46" t="s">
        <v>953</v>
      </c>
    </row>
    <row r="532" spans="1:13" ht="15" customHeight="1" x14ac:dyDescent="0.25">
      <c r="A532" s="322" t="s">
        <v>959</v>
      </c>
      <c r="B532" s="46" t="s">
        <v>2055</v>
      </c>
      <c r="C532" s="444" t="s">
        <v>364</v>
      </c>
      <c r="D532" s="444" t="s">
        <v>1045</v>
      </c>
      <c r="E532" s="424">
        <v>35814579</v>
      </c>
      <c r="F532" s="46" t="s">
        <v>1746</v>
      </c>
      <c r="H532" s="322" t="s">
        <v>958</v>
      </c>
      <c r="I532" s="46" t="s">
        <v>1595</v>
      </c>
      <c r="J532" s="444" t="s">
        <v>363</v>
      </c>
      <c r="K532" s="444" t="s">
        <v>550</v>
      </c>
      <c r="L532" s="424">
        <v>804243.79999999993</v>
      </c>
      <c r="M532" s="46" t="s">
        <v>953</v>
      </c>
    </row>
    <row r="533" spans="1:13" ht="15" customHeight="1" x14ac:dyDescent="0.25">
      <c r="A533" s="322" t="s">
        <v>959</v>
      </c>
      <c r="B533" s="46" t="s">
        <v>2056</v>
      </c>
      <c r="C533" s="444" t="s">
        <v>364</v>
      </c>
      <c r="D533" s="444" t="s">
        <v>1045</v>
      </c>
      <c r="E533" s="424">
        <v>35814579</v>
      </c>
      <c r="F533" s="46" t="s">
        <v>1746</v>
      </c>
      <c r="H533" s="322" t="s">
        <v>958</v>
      </c>
      <c r="I533" s="46" t="s">
        <v>1596</v>
      </c>
      <c r="J533" s="444" t="s">
        <v>363</v>
      </c>
      <c r="K533" s="444" t="s">
        <v>550</v>
      </c>
      <c r="L533" s="424">
        <v>796243.20000000007</v>
      </c>
      <c r="M533" s="46" t="s">
        <v>953</v>
      </c>
    </row>
    <row r="534" spans="1:13" ht="15" customHeight="1" x14ac:dyDescent="0.25">
      <c r="A534" s="322" t="s">
        <v>959</v>
      </c>
      <c r="B534" s="46" t="s">
        <v>2057</v>
      </c>
      <c r="C534" s="444" t="s">
        <v>364</v>
      </c>
      <c r="D534" s="444" t="s">
        <v>1045</v>
      </c>
      <c r="E534" s="424">
        <v>35814579</v>
      </c>
      <c r="F534" s="46" t="s">
        <v>1746</v>
      </c>
      <c r="H534" s="322" t="s">
        <v>958</v>
      </c>
      <c r="I534" s="46" t="s">
        <v>1505</v>
      </c>
      <c r="J534" s="444" t="s">
        <v>363</v>
      </c>
      <c r="K534" s="444" t="s">
        <v>550</v>
      </c>
      <c r="L534" s="424">
        <v>2447009.2000000002</v>
      </c>
      <c r="M534" s="46" t="s">
        <v>953</v>
      </c>
    </row>
    <row r="535" spans="1:13" ht="15" customHeight="1" x14ac:dyDescent="0.25">
      <c r="A535" s="322" t="s">
        <v>959</v>
      </c>
      <c r="B535" s="46" t="s">
        <v>2058</v>
      </c>
      <c r="C535" s="444" t="s">
        <v>364</v>
      </c>
      <c r="D535" s="444" t="s">
        <v>1045</v>
      </c>
      <c r="E535" s="424">
        <v>35814579</v>
      </c>
      <c r="F535" s="46" t="s">
        <v>1746</v>
      </c>
      <c r="H535" s="322" t="s">
        <v>958</v>
      </c>
      <c r="I535" s="46" t="s">
        <v>1597</v>
      </c>
      <c r="J535" s="444" t="s">
        <v>363</v>
      </c>
      <c r="K535" s="444" t="s">
        <v>550</v>
      </c>
      <c r="L535" s="424">
        <v>1192236.2</v>
      </c>
      <c r="M535" s="46" t="s">
        <v>953</v>
      </c>
    </row>
    <row r="536" spans="1:13" ht="15" customHeight="1" x14ac:dyDescent="0.25">
      <c r="A536" s="322" t="s">
        <v>959</v>
      </c>
      <c r="B536" s="46" t="s">
        <v>2059</v>
      </c>
      <c r="C536" s="444" t="s">
        <v>364</v>
      </c>
      <c r="D536" s="444" t="s">
        <v>1045</v>
      </c>
      <c r="E536" s="424">
        <v>35814579</v>
      </c>
      <c r="F536" s="46" t="s">
        <v>1746</v>
      </c>
      <c r="H536" s="322" t="s">
        <v>958</v>
      </c>
      <c r="I536" s="46" t="s">
        <v>1598</v>
      </c>
      <c r="J536" s="444" t="s">
        <v>363</v>
      </c>
      <c r="K536" s="444" t="s">
        <v>550</v>
      </c>
      <c r="L536" s="424">
        <v>2423080.7999999998</v>
      </c>
      <c r="M536" s="46" t="s">
        <v>953</v>
      </c>
    </row>
    <row r="537" spans="1:13" ht="15" customHeight="1" x14ac:dyDescent="0.25">
      <c r="A537" s="322" t="s">
        <v>959</v>
      </c>
      <c r="B537" s="46" t="s">
        <v>2060</v>
      </c>
      <c r="C537" s="444" t="s">
        <v>364</v>
      </c>
      <c r="D537" s="444" t="s">
        <v>1045</v>
      </c>
      <c r="E537" s="424">
        <v>35814579</v>
      </c>
      <c r="F537" s="46" t="s">
        <v>1746</v>
      </c>
      <c r="H537" s="322" t="s">
        <v>958</v>
      </c>
      <c r="I537" s="46" t="s">
        <v>1599</v>
      </c>
      <c r="J537" s="444" t="s">
        <v>363</v>
      </c>
      <c r="K537" s="444" t="s">
        <v>550</v>
      </c>
      <c r="L537" s="424">
        <v>1180565.6000000001</v>
      </c>
      <c r="M537" s="46" t="s">
        <v>953</v>
      </c>
    </row>
    <row r="538" spans="1:13" ht="15" customHeight="1" x14ac:dyDescent="0.25">
      <c r="A538" s="322" t="s">
        <v>959</v>
      </c>
      <c r="B538" s="46" t="s">
        <v>2061</v>
      </c>
      <c r="C538" s="444" t="s">
        <v>364</v>
      </c>
      <c r="D538" s="444" t="s">
        <v>1045</v>
      </c>
      <c r="E538" s="424">
        <v>35814579</v>
      </c>
      <c r="F538" s="46" t="s">
        <v>1746</v>
      </c>
      <c r="H538" s="322" t="s">
        <v>958</v>
      </c>
      <c r="I538" s="46" t="s">
        <v>1507</v>
      </c>
      <c r="J538" s="444" t="s">
        <v>363</v>
      </c>
      <c r="K538" s="444" t="s">
        <v>550</v>
      </c>
      <c r="L538" s="424">
        <v>2400693.7999999998</v>
      </c>
      <c r="M538" s="46" t="s">
        <v>953</v>
      </c>
    </row>
    <row r="539" spans="1:13" ht="15" customHeight="1" x14ac:dyDescent="0.25">
      <c r="A539" s="322" t="s">
        <v>959</v>
      </c>
      <c r="B539" s="46" t="s">
        <v>2062</v>
      </c>
      <c r="C539" s="444" t="s">
        <v>364</v>
      </c>
      <c r="D539" s="444" t="s">
        <v>1045</v>
      </c>
      <c r="E539" s="424">
        <v>35814579</v>
      </c>
      <c r="F539" s="46" t="s">
        <v>1746</v>
      </c>
      <c r="H539" s="322" t="s">
        <v>958</v>
      </c>
      <c r="I539" s="46" t="s">
        <v>1600</v>
      </c>
      <c r="J539" s="444" t="s">
        <v>363</v>
      </c>
      <c r="K539" s="444" t="s">
        <v>550</v>
      </c>
      <c r="L539" s="424">
        <v>1169629</v>
      </c>
      <c r="M539" s="46" t="s">
        <v>953</v>
      </c>
    </row>
    <row r="540" spans="1:13" ht="15" customHeight="1" x14ac:dyDescent="0.25">
      <c r="A540" s="322" t="s">
        <v>959</v>
      </c>
      <c r="B540" s="46" t="s">
        <v>2063</v>
      </c>
      <c r="C540" s="444" t="s">
        <v>364</v>
      </c>
      <c r="D540" s="444" t="s">
        <v>1045</v>
      </c>
      <c r="E540" s="424">
        <v>35814579</v>
      </c>
      <c r="F540" s="46" t="s">
        <v>1746</v>
      </c>
      <c r="H540" s="322" t="s">
        <v>958</v>
      </c>
      <c r="I540" s="46" t="s">
        <v>1508</v>
      </c>
      <c r="J540" s="444" t="s">
        <v>363</v>
      </c>
      <c r="K540" s="444" t="s">
        <v>550</v>
      </c>
      <c r="L540" s="424">
        <v>2376765.4</v>
      </c>
      <c r="M540" s="46" t="s">
        <v>953</v>
      </c>
    </row>
    <row r="541" spans="1:13" ht="15" customHeight="1" x14ac:dyDescent="0.25">
      <c r="A541" s="322" t="s">
        <v>959</v>
      </c>
      <c r="B541" s="46" t="s">
        <v>2064</v>
      </c>
      <c r="C541" s="444" t="s">
        <v>364</v>
      </c>
      <c r="D541" s="444" t="s">
        <v>1045</v>
      </c>
      <c r="E541" s="424">
        <v>35814579</v>
      </c>
      <c r="F541" s="46" t="s">
        <v>1746</v>
      </c>
      <c r="H541" s="322" t="s">
        <v>958</v>
      </c>
      <c r="I541" s="46" t="s">
        <v>1601</v>
      </c>
      <c r="J541" s="444" t="s">
        <v>363</v>
      </c>
      <c r="K541" s="444" t="s">
        <v>550</v>
      </c>
      <c r="L541" s="424">
        <v>1157958.3999999999</v>
      </c>
      <c r="M541" s="46" t="s">
        <v>953</v>
      </c>
    </row>
    <row r="542" spans="1:13" ht="15" customHeight="1" x14ac:dyDescent="0.25">
      <c r="A542" s="322" t="s">
        <v>959</v>
      </c>
      <c r="B542" s="46" t="s">
        <v>2065</v>
      </c>
      <c r="C542" s="444" t="s">
        <v>364</v>
      </c>
      <c r="D542" s="444" t="s">
        <v>1045</v>
      </c>
      <c r="E542" s="424">
        <v>35814579</v>
      </c>
      <c r="F542" s="46" t="s">
        <v>1746</v>
      </c>
      <c r="H542" s="322" t="s">
        <v>958</v>
      </c>
      <c r="I542" s="46" t="s">
        <v>1509</v>
      </c>
      <c r="J542" s="444" t="s">
        <v>363</v>
      </c>
      <c r="K542" s="444" t="s">
        <v>550</v>
      </c>
      <c r="L542" s="424">
        <v>2353571</v>
      </c>
      <c r="M542" s="46" t="s">
        <v>953</v>
      </c>
    </row>
    <row r="543" spans="1:13" ht="15" customHeight="1" x14ac:dyDescent="0.25">
      <c r="A543" s="322" t="s">
        <v>959</v>
      </c>
      <c r="B543" s="46" t="s">
        <v>2066</v>
      </c>
      <c r="C543" s="444" t="s">
        <v>364</v>
      </c>
      <c r="D543" s="444" t="s">
        <v>1045</v>
      </c>
      <c r="E543" s="424">
        <v>35814579</v>
      </c>
      <c r="F543" s="46" t="s">
        <v>1746</v>
      </c>
      <c r="H543" s="322" t="s">
        <v>958</v>
      </c>
      <c r="I543" s="46" t="s">
        <v>997</v>
      </c>
      <c r="J543" s="444" t="s">
        <v>363</v>
      </c>
      <c r="K543" s="444" t="s">
        <v>550</v>
      </c>
      <c r="L543" s="424">
        <v>1146654.8</v>
      </c>
      <c r="M543" s="46" t="s">
        <v>953</v>
      </c>
    </row>
    <row r="544" spans="1:13" ht="15" customHeight="1" x14ac:dyDescent="0.25">
      <c r="A544" s="322" t="s">
        <v>959</v>
      </c>
      <c r="B544" s="46" t="s">
        <v>2067</v>
      </c>
      <c r="C544" s="444" t="s">
        <v>364</v>
      </c>
      <c r="D544" s="444" t="s">
        <v>1045</v>
      </c>
      <c r="E544" s="424">
        <v>35814579</v>
      </c>
      <c r="F544" s="46" t="s">
        <v>1746</v>
      </c>
      <c r="H544" s="322" t="s">
        <v>958</v>
      </c>
      <c r="I544" s="46" t="s">
        <v>1602</v>
      </c>
      <c r="J544" s="444" t="s">
        <v>363</v>
      </c>
      <c r="K544" s="444" t="s">
        <v>550</v>
      </c>
      <c r="L544" s="424">
        <v>2329642.6</v>
      </c>
      <c r="M544" s="46" t="s">
        <v>953</v>
      </c>
    </row>
    <row r="545" spans="1:13" ht="15" customHeight="1" x14ac:dyDescent="0.25">
      <c r="A545" s="322" t="s">
        <v>959</v>
      </c>
      <c r="B545" s="46" t="s">
        <v>2068</v>
      </c>
      <c r="C545" s="444" t="s">
        <v>364</v>
      </c>
      <c r="D545" s="444" t="s">
        <v>1045</v>
      </c>
      <c r="E545" s="424">
        <v>35814579</v>
      </c>
      <c r="F545" s="46" t="s">
        <v>1746</v>
      </c>
      <c r="H545" s="322" t="s">
        <v>958</v>
      </c>
      <c r="I545" s="46" t="s">
        <v>1603</v>
      </c>
      <c r="J545" s="444" t="s">
        <v>363</v>
      </c>
      <c r="K545" s="444" t="s">
        <v>550</v>
      </c>
      <c r="L545" s="424">
        <v>1134984.2</v>
      </c>
      <c r="M545" s="46" t="s">
        <v>953</v>
      </c>
    </row>
    <row r="546" spans="1:13" ht="15" customHeight="1" x14ac:dyDescent="0.25">
      <c r="A546" s="322" t="s">
        <v>959</v>
      </c>
      <c r="B546" s="46" t="s">
        <v>2069</v>
      </c>
      <c r="C546" s="444" t="s">
        <v>364</v>
      </c>
      <c r="D546" s="444" t="s">
        <v>1045</v>
      </c>
      <c r="E546" s="424">
        <v>35814579</v>
      </c>
      <c r="F546" s="46" t="s">
        <v>1746</v>
      </c>
      <c r="H546" s="322" t="s">
        <v>958</v>
      </c>
      <c r="I546" s="46" t="s">
        <v>1511</v>
      </c>
      <c r="J546" s="444" t="s">
        <v>363</v>
      </c>
      <c r="K546" s="444" t="s">
        <v>550</v>
      </c>
      <c r="L546" s="424">
        <v>2306448.2000000002</v>
      </c>
      <c r="M546" s="46" t="s">
        <v>953</v>
      </c>
    </row>
    <row r="547" spans="1:13" ht="15" customHeight="1" x14ac:dyDescent="0.25">
      <c r="A547" s="322" t="s">
        <v>959</v>
      </c>
      <c r="B547" s="46" t="s">
        <v>2070</v>
      </c>
      <c r="C547" s="444" t="s">
        <v>364</v>
      </c>
      <c r="D547" s="444" t="s">
        <v>1045</v>
      </c>
      <c r="E547" s="424">
        <v>35814579</v>
      </c>
      <c r="F547" s="46" t="s">
        <v>1746</v>
      </c>
      <c r="H547" s="322" t="s">
        <v>958</v>
      </c>
      <c r="I547" s="46" t="s">
        <v>1011</v>
      </c>
      <c r="J547" s="444" t="s">
        <v>363</v>
      </c>
      <c r="K547" s="444" t="s">
        <v>550</v>
      </c>
      <c r="L547" s="424">
        <v>1123754</v>
      </c>
      <c r="M547" s="46" t="s">
        <v>953</v>
      </c>
    </row>
    <row r="548" spans="1:13" ht="15" customHeight="1" x14ac:dyDescent="0.25">
      <c r="A548" s="322" t="s">
        <v>959</v>
      </c>
      <c r="B548" s="46" t="s">
        <v>2071</v>
      </c>
      <c r="C548" s="444" t="s">
        <v>364</v>
      </c>
      <c r="D548" s="444" t="s">
        <v>1045</v>
      </c>
      <c r="E548" s="424">
        <v>35814579</v>
      </c>
      <c r="F548" s="46" t="s">
        <v>1746</v>
      </c>
      <c r="H548" s="322" t="s">
        <v>958</v>
      </c>
      <c r="I548" s="46" t="s">
        <v>1604</v>
      </c>
      <c r="J548" s="444" t="s">
        <v>363</v>
      </c>
      <c r="K548" s="444" t="s">
        <v>550</v>
      </c>
      <c r="L548" s="424">
        <v>2282519.8000000003</v>
      </c>
      <c r="M548" s="46" t="s">
        <v>953</v>
      </c>
    </row>
    <row r="549" spans="1:13" ht="15" customHeight="1" x14ac:dyDescent="0.25">
      <c r="A549" s="322" t="s">
        <v>959</v>
      </c>
      <c r="B549" s="46" t="s">
        <v>2072</v>
      </c>
      <c r="C549" s="444" t="s">
        <v>364</v>
      </c>
      <c r="D549" s="444" t="s">
        <v>1045</v>
      </c>
      <c r="E549" s="424">
        <v>35814579</v>
      </c>
      <c r="F549" s="46" t="s">
        <v>1746</v>
      </c>
      <c r="H549" s="322" t="s">
        <v>958</v>
      </c>
      <c r="I549" s="46" t="s">
        <v>1605</v>
      </c>
      <c r="J549" s="444" t="s">
        <v>363</v>
      </c>
      <c r="K549" s="444" t="s">
        <v>550</v>
      </c>
      <c r="L549" s="424">
        <v>1112083.3999999999</v>
      </c>
      <c r="M549" s="46" t="s">
        <v>953</v>
      </c>
    </row>
    <row r="550" spans="1:13" ht="15" customHeight="1" x14ac:dyDescent="0.25">
      <c r="A550" s="322" t="s">
        <v>959</v>
      </c>
      <c r="B550" s="46" t="s">
        <v>2073</v>
      </c>
      <c r="C550" s="444" t="s">
        <v>364</v>
      </c>
      <c r="D550" s="444" t="s">
        <v>1045</v>
      </c>
      <c r="E550" s="424">
        <v>35814579</v>
      </c>
      <c r="F550" s="46" t="s">
        <v>1746</v>
      </c>
      <c r="H550" s="322" t="s">
        <v>958</v>
      </c>
      <c r="I550" s="46" t="s">
        <v>1606</v>
      </c>
      <c r="J550" s="444" t="s">
        <v>363</v>
      </c>
      <c r="K550" s="444" t="s">
        <v>550</v>
      </c>
      <c r="L550" s="424">
        <v>2258591.4</v>
      </c>
      <c r="M550" s="46" t="s">
        <v>953</v>
      </c>
    </row>
    <row r="551" spans="1:13" ht="15" customHeight="1" x14ac:dyDescent="0.25">
      <c r="A551" s="322" t="s">
        <v>959</v>
      </c>
      <c r="B551" s="46" t="s">
        <v>2074</v>
      </c>
      <c r="C551" s="444" t="s">
        <v>364</v>
      </c>
      <c r="D551" s="444" t="s">
        <v>1045</v>
      </c>
      <c r="E551" s="424">
        <v>35814579</v>
      </c>
      <c r="F551" s="46" t="s">
        <v>1746</v>
      </c>
      <c r="H551" s="322" t="s">
        <v>958</v>
      </c>
      <c r="I551" s="46" t="s">
        <v>1607</v>
      </c>
      <c r="J551" s="444" t="s">
        <v>363</v>
      </c>
      <c r="K551" s="444" t="s">
        <v>550</v>
      </c>
      <c r="L551" s="424">
        <v>1100412.7999999998</v>
      </c>
      <c r="M551" s="46" t="s">
        <v>953</v>
      </c>
    </row>
    <row r="552" spans="1:13" ht="15" customHeight="1" x14ac:dyDescent="0.25">
      <c r="A552" s="322" t="s">
        <v>959</v>
      </c>
      <c r="B552" s="46" t="s">
        <v>2075</v>
      </c>
      <c r="C552" s="444" t="s">
        <v>364</v>
      </c>
      <c r="D552" s="444" t="s">
        <v>1045</v>
      </c>
      <c r="E552" s="424">
        <v>35814579</v>
      </c>
      <c r="F552" s="46" t="s">
        <v>1746</v>
      </c>
      <c r="H552" s="322" t="s">
        <v>958</v>
      </c>
      <c r="I552" s="46" t="s">
        <v>1608</v>
      </c>
      <c r="J552" s="444" t="s">
        <v>363</v>
      </c>
      <c r="K552" s="444" t="s">
        <v>550</v>
      </c>
      <c r="L552" s="424">
        <v>2235397</v>
      </c>
      <c r="M552" s="46" t="s">
        <v>953</v>
      </c>
    </row>
    <row r="553" spans="1:13" ht="15" customHeight="1" x14ac:dyDescent="0.25">
      <c r="A553" s="322" t="s">
        <v>959</v>
      </c>
      <c r="B553" s="46" t="s">
        <v>2076</v>
      </c>
      <c r="C553" s="444" t="s">
        <v>364</v>
      </c>
      <c r="D553" s="444" t="s">
        <v>1045</v>
      </c>
      <c r="E553" s="424">
        <v>35814579</v>
      </c>
      <c r="F553" s="46" t="s">
        <v>1746</v>
      </c>
      <c r="H553" s="322" t="s">
        <v>958</v>
      </c>
      <c r="I553" s="46" t="s">
        <v>1609</v>
      </c>
      <c r="J553" s="444" t="s">
        <v>363</v>
      </c>
      <c r="K553" s="444" t="s">
        <v>550</v>
      </c>
      <c r="L553" s="424">
        <v>1089109.2</v>
      </c>
      <c r="M553" s="46" t="s">
        <v>953</v>
      </c>
    </row>
    <row r="554" spans="1:13" ht="15" customHeight="1" x14ac:dyDescent="0.25">
      <c r="A554" s="322" t="s">
        <v>959</v>
      </c>
      <c r="B554" s="46" t="s">
        <v>2077</v>
      </c>
      <c r="C554" s="444" t="s">
        <v>364</v>
      </c>
      <c r="D554" s="444" t="s">
        <v>1045</v>
      </c>
      <c r="E554" s="424">
        <v>35814579</v>
      </c>
      <c r="F554" s="46" t="s">
        <v>1746</v>
      </c>
      <c r="H554" s="322" t="s">
        <v>958</v>
      </c>
      <c r="I554" s="46" t="s">
        <v>1610</v>
      </c>
      <c r="J554" s="444" t="s">
        <v>363</v>
      </c>
      <c r="K554" s="444" t="s">
        <v>550</v>
      </c>
      <c r="L554" s="424">
        <v>2211468.6</v>
      </c>
      <c r="M554" s="46" t="s">
        <v>953</v>
      </c>
    </row>
    <row r="555" spans="1:13" ht="15" customHeight="1" x14ac:dyDescent="0.25">
      <c r="A555" s="322" t="s">
        <v>959</v>
      </c>
      <c r="B555" s="46" t="s">
        <v>2078</v>
      </c>
      <c r="C555" s="444" t="s">
        <v>364</v>
      </c>
      <c r="D555" s="444" t="s">
        <v>1045</v>
      </c>
      <c r="E555" s="424">
        <v>35814579</v>
      </c>
      <c r="F555" s="46" t="s">
        <v>1746</v>
      </c>
      <c r="H555" s="322" t="s">
        <v>958</v>
      </c>
      <c r="I555" s="46" t="s">
        <v>1611</v>
      </c>
      <c r="J555" s="444" t="s">
        <v>363</v>
      </c>
      <c r="K555" s="444" t="s">
        <v>550</v>
      </c>
      <c r="L555" s="424">
        <v>1077438.5999999999</v>
      </c>
      <c r="M555" s="46" t="s">
        <v>953</v>
      </c>
    </row>
    <row r="556" spans="1:13" ht="15" customHeight="1" x14ac:dyDescent="0.25">
      <c r="A556" s="322" t="s">
        <v>959</v>
      </c>
      <c r="B556" s="46" t="s">
        <v>2079</v>
      </c>
      <c r="C556" s="444" t="s">
        <v>364</v>
      </c>
      <c r="D556" s="444" t="s">
        <v>1045</v>
      </c>
      <c r="E556" s="424">
        <v>35814579</v>
      </c>
      <c r="F556" s="46" t="s">
        <v>1746</v>
      </c>
      <c r="H556" s="322" t="s">
        <v>958</v>
      </c>
      <c r="I556" s="46" t="s">
        <v>1612</v>
      </c>
      <c r="J556" s="444" t="s">
        <v>363</v>
      </c>
      <c r="K556" s="444" t="s">
        <v>550</v>
      </c>
      <c r="L556" s="424">
        <v>2188274.2000000002</v>
      </c>
      <c r="M556" s="46" t="s">
        <v>953</v>
      </c>
    </row>
    <row r="557" spans="1:13" ht="15" customHeight="1" x14ac:dyDescent="0.25">
      <c r="A557" s="322" t="s">
        <v>959</v>
      </c>
      <c r="B557" s="46" t="s">
        <v>2080</v>
      </c>
      <c r="C557" s="444" t="s">
        <v>364</v>
      </c>
      <c r="D557" s="444" t="s">
        <v>1045</v>
      </c>
      <c r="E557" s="424">
        <v>35814579</v>
      </c>
      <c r="F557" s="46" t="s">
        <v>1746</v>
      </c>
      <c r="H557" s="322" t="s">
        <v>958</v>
      </c>
      <c r="I557" s="46" t="s">
        <v>1613</v>
      </c>
      <c r="J557" s="444" t="s">
        <v>363</v>
      </c>
      <c r="K557" s="444" t="s">
        <v>550</v>
      </c>
      <c r="L557" s="424">
        <v>6595577.2000000002</v>
      </c>
      <c r="M557" s="46" t="s">
        <v>953</v>
      </c>
    </row>
    <row r="558" spans="1:13" ht="15" customHeight="1" x14ac:dyDescent="0.25">
      <c r="A558" s="322" t="s">
        <v>959</v>
      </c>
      <c r="B558" s="46" t="s">
        <v>2081</v>
      </c>
      <c r="C558" s="444" t="s">
        <v>364</v>
      </c>
      <c r="D558" s="444" t="s">
        <v>1045</v>
      </c>
      <c r="E558" s="424">
        <v>35814579</v>
      </c>
      <c r="F558" s="46" t="s">
        <v>1746</v>
      </c>
      <c r="H558" s="322" t="s">
        <v>958</v>
      </c>
      <c r="I558" s="46" t="s">
        <v>1614</v>
      </c>
      <c r="J558" s="444" t="s">
        <v>363</v>
      </c>
      <c r="K558" s="444" t="s">
        <v>550</v>
      </c>
      <c r="L558" s="424">
        <v>2164345.7999999998</v>
      </c>
      <c r="M558" s="46" t="s">
        <v>953</v>
      </c>
    </row>
    <row r="559" spans="1:13" ht="15" customHeight="1" x14ac:dyDescent="0.25">
      <c r="A559" s="322" t="s">
        <v>959</v>
      </c>
      <c r="B559" s="46" t="s">
        <v>2082</v>
      </c>
      <c r="C559" s="444" t="s">
        <v>364</v>
      </c>
      <c r="D559" s="444" t="s">
        <v>1045</v>
      </c>
      <c r="E559" s="424">
        <v>35814579</v>
      </c>
      <c r="F559" s="46" t="s">
        <v>1746</v>
      </c>
      <c r="H559" s="322" t="s">
        <v>958</v>
      </c>
      <c r="I559" s="46" t="s">
        <v>1615</v>
      </c>
      <c r="J559" s="444" t="s">
        <v>363</v>
      </c>
      <c r="K559" s="444" t="s">
        <v>550</v>
      </c>
      <c r="L559" s="424">
        <v>1054464.3999999999</v>
      </c>
      <c r="M559" s="46" t="s">
        <v>953</v>
      </c>
    </row>
    <row r="560" spans="1:13" ht="15" customHeight="1" x14ac:dyDescent="0.25">
      <c r="A560" s="322" t="s">
        <v>959</v>
      </c>
      <c r="B560" s="46" t="s">
        <v>2083</v>
      </c>
      <c r="C560" s="444" t="s">
        <v>364</v>
      </c>
      <c r="D560" s="444" t="s">
        <v>1045</v>
      </c>
      <c r="E560" s="424">
        <v>35814579</v>
      </c>
      <c r="F560" s="46" t="s">
        <v>1746</v>
      </c>
      <c r="H560" s="322" t="s">
        <v>958</v>
      </c>
      <c r="I560" s="46" t="s">
        <v>1616</v>
      </c>
      <c r="J560" s="444" t="s">
        <v>363</v>
      </c>
      <c r="K560" s="444" t="s">
        <v>550</v>
      </c>
      <c r="L560" s="424">
        <v>2140344</v>
      </c>
      <c r="M560" s="46" t="s">
        <v>953</v>
      </c>
    </row>
    <row r="561" spans="1:13" ht="15" customHeight="1" x14ac:dyDescent="0.25">
      <c r="A561" s="322" t="s">
        <v>959</v>
      </c>
      <c r="B561" s="46" t="s">
        <v>2084</v>
      </c>
      <c r="C561" s="444" t="s">
        <v>364</v>
      </c>
      <c r="D561" s="444" t="s">
        <v>1045</v>
      </c>
      <c r="E561" s="424">
        <v>35814579</v>
      </c>
      <c r="F561" s="46" t="s">
        <v>1746</v>
      </c>
      <c r="H561" s="322" t="s">
        <v>958</v>
      </c>
      <c r="I561" s="46" t="s">
        <v>1617</v>
      </c>
      <c r="J561" s="444" t="s">
        <v>363</v>
      </c>
      <c r="K561" s="444" t="s">
        <v>550</v>
      </c>
      <c r="L561" s="424">
        <v>1042793.7999999999</v>
      </c>
      <c r="M561" s="46" t="s">
        <v>953</v>
      </c>
    </row>
    <row r="562" spans="1:13" ht="15" customHeight="1" x14ac:dyDescent="0.25">
      <c r="A562" s="322" t="s">
        <v>959</v>
      </c>
      <c r="B562" s="46" t="s">
        <v>2085</v>
      </c>
      <c r="C562" s="444" t="s">
        <v>364</v>
      </c>
      <c r="D562" s="444" t="s">
        <v>1045</v>
      </c>
      <c r="E562" s="424">
        <v>35814579</v>
      </c>
      <c r="F562" s="46" t="s">
        <v>1746</v>
      </c>
      <c r="H562" s="322" t="s">
        <v>958</v>
      </c>
      <c r="I562" s="46" t="s">
        <v>1618</v>
      </c>
      <c r="J562" s="444" t="s">
        <v>363</v>
      </c>
      <c r="K562" s="444" t="s">
        <v>550</v>
      </c>
      <c r="L562" s="424">
        <v>2118764.4000000004</v>
      </c>
      <c r="M562" s="46" t="s">
        <v>953</v>
      </c>
    </row>
    <row r="563" spans="1:13" ht="15" customHeight="1" x14ac:dyDescent="0.25">
      <c r="A563" s="322" t="s">
        <v>959</v>
      </c>
      <c r="B563" s="46" t="s">
        <v>2086</v>
      </c>
      <c r="C563" s="444" t="s">
        <v>364</v>
      </c>
      <c r="D563" s="444" t="s">
        <v>1045</v>
      </c>
      <c r="E563" s="424">
        <v>35814579</v>
      </c>
      <c r="F563" s="46" t="s">
        <v>1746</v>
      </c>
      <c r="H563" s="322" t="s">
        <v>958</v>
      </c>
      <c r="I563" s="46" t="s">
        <v>1619</v>
      </c>
      <c r="J563" s="444" t="s">
        <v>363</v>
      </c>
      <c r="K563" s="444" t="s">
        <v>550</v>
      </c>
      <c r="L563" s="424">
        <v>1032224.2</v>
      </c>
      <c r="M563" s="46" t="s">
        <v>953</v>
      </c>
    </row>
    <row r="564" spans="1:13" ht="15" customHeight="1" x14ac:dyDescent="0.25">
      <c r="A564" s="322" t="s">
        <v>959</v>
      </c>
      <c r="B564" s="46" t="s">
        <v>2087</v>
      </c>
      <c r="C564" s="444" t="s">
        <v>364</v>
      </c>
      <c r="D564" s="444" t="s">
        <v>1045</v>
      </c>
      <c r="E564" s="424">
        <v>35814579</v>
      </c>
      <c r="F564" s="46" t="s">
        <v>1746</v>
      </c>
      <c r="H564" s="322" t="s">
        <v>958</v>
      </c>
      <c r="I564" s="46" t="s">
        <v>1620</v>
      </c>
      <c r="J564" s="444" t="s">
        <v>363</v>
      </c>
      <c r="K564" s="444" t="s">
        <v>550</v>
      </c>
      <c r="L564" s="424">
        <v>2094762.5999999999</v>
      </c>
      <c r="M564" s="46" t="s">
        <v>953</v>
      </c>
    </row>
    <row r="565" spans="1:13" ht="15" customHeight="1" x14ac:dyDescent="0.25">
      <c r="A565" s="322" t="s">
        <v>959</v>
      </c>
      <c r="B565" s="46" t="s">
        <v>2088</v>
      </c>
      <c r="C565" s="444" t="s">
        <v>364</v>
      </c>
      <c r="D565" s="444" t="s">
        <v>1045</v>
      </c>
      <c r="E565" s="424">
        <v>35814579</v>
      </c>
      <c r="F565" s="46" t="s">
        <v>1746</v>
      </c>
      <c r="H565" s="322" t="s">
        <v>958</v>
      </c>
      <c r="I565" s="46" t="s">
        <v>1621</v>
      </c>
      <c r="J565" s="444" t="s">
        <v>363</v>
      </c>
      <c r="K565" s="444" t="s">
        <v>550</v>
      </c>
      <c r="L565" s="424">
        <v>1020553.6</v>
      </c>
      <c r="M565" s="46" t="s">
        <v>953</v>
      </c>
    </row>
    <row r="566" spans="1:13" ht="15" customHeight="1" x14ac:dyDescent="0.25">
      <c r="A566" s="322" t="s">
        <v>959</v>
      </c>
      <c r="B566" s="46" t="s">
        <v>2089</v>
      </c>
      <c r="C566" s="444" t="s">
        <v>364</v>
      </c>
      <c r="D566" s="444" t="s">
        <v>1045</v>
      </c>
      <c r="E566" s="424">
        <v>35814579</v>
      </c>
      <c r="F566" s="46" t="s">
        <v>1746</v>
      </c>
      <c r="H566" s="322" t="s">
        <v>958</v>
      </c>
      <c r="I566" s="46" t="s">
        <v>1622</v>
      </c>
      <c r="J566" s="444" t="s">
        <v>363</v>
      </c>
      <c r="K566" s="444" t="s">
        <v>550</v>
      </c>
      <c r="L566" s="424">
        <v>2066356.7999999998</v>
      </c>
      <c r="M566" s="46" t="s">
        <v>953</v>
      </c>
    </row>
    <row r="567" spans="1:13" ht="15" customHeight="1" x14ac:dyDescent="0.25">
      <c r="A567" s="322" t="s">
        <v>959</v>
      </c>
      <c r="B567" s="46" t="s">
        <v>2090</v>
      </c>
      <c r="C567" s="444" t="s">
        <v>364</v>
      </c>
      <c r="D567" s="444" t="s">
        <v>1045</v>
      </c>
      <c r="E567" s="424">
        <v>35814579</v>
      </c>
      <c r="F567" s="46" t="s">
        <v>1746</v>
      </c>
      <c r="H567" s="322" t="s">
        <v>958</v>
      </c>
      <c r="I567" s="46" t="s">
        <v>1623</v>
      </c>
      <c r="J567" s="444" t="s">
        <v>363</v>
      </c>
      <c r="K567" s="444" t="s">
        <v>550</v>
      </c>
      <c r="L567" s="424">
        <v>1009250</v>
      </c>
      <c r="M567" s="46" t="s">
        <v>953</v>
      </c>
    </row>
    <row r="568" spans="1:13" ht="15" customHeight="1" x14ac:dyDescent="0.25">
      <c r="A568" s="322" t="s">
        <v>959</v>
      </c>
      <c r="B568" s="46" t="s">
        <v>2091</v>
      </c>
      <c r="C568" s="444" t="s">
        <v>364</v>
      </c>
      <c r="D568" s="444" t="s">
        <v>1045</v>
      </c>
      <c r="E568" s="424">
        <v>35814579</v>
      </c>
      <c r="F568" s="46" t="s">
        <v>1746</v>
      </c>
      <c r="H568" s="322" t="s">
        <v>958</v>
      </c>
      <c r="I568" s="46" t="s">
        <v>1624</v>
      </c>
      <c r="J568" s="444" t="s">
        <v>363</v>
      </c>
      <c r="K568" s="444" t="s">
        <v>550</v>
      </c>
      <c r="L568" s="424">
        <v>2042501.7999999998</v>
      </c>
      <c r="M568" s="46" t="s">
        <v>953</v>
      </c>
    </row>
    <row r="569" spans="1:13" ht="15" customHeight="1" x14ac:dyDescent="0.25">
      <c r="A569" s="322" t="s">
        <v>959</v>
      </c>
      <c r="B569" s="46" t="s">
        <v>2092</v>
      </c>
      <c r="C569" s="444" t="s">
        <v>364</v>
      </c>
      <c r="D569" s="444" t="s">
        <v>1045</v>
      </c>
      <c r="E569" s="424">
        <v>35814579</v>
      </c>
      <c r="F569" s="46" t="s">
        <v>1746</v>
      </c>
      <c r="H569" s="322" t="s">
        <v>958</v>
      </c>
      <c r="I569" s="46" t="s">
        <v>1625</v>
      </c>
      <c r="J569" s="444" t="s">
        <v>363</v>
      </c>
      <c r="K569" s="444" t="s">
        <v>550</v>
      </c>
      <c r="L569" s="424">
        <v>997579.4</v>
      </c>
      <c r="M569" s="46" t="s">
        <v>953</v>
      </c>
    </row>
    <row r="570" spans="1:13" ht="15" customHeight="1" x14ac:dyDescent="0.25">
      <c r="A570" s="322" t="s">
        <v>959</v>
      </c>
      <c r="B570" s="46" t="s">
        <v>2093</v>
      </c>
      <c r="C570" s="444" t="s">
        <v>364</v>
      </c>
      <c r="D570" s="444" t="s">
        <v>1045</v>
      </c>
      <c r="E570" s="424">
        <v>35814579</v>
      </c>
      <c r="F570" s="46" t="s">
        <v>1746</v>
      </c>
      <c r="H570" s="322" t="s">
        <v>958</v>
      </c>
      <c r="I570" s="46" t="s">
        <v>1626</v>
      </c>
      <c r="J570" s="444" t="s">
        <v>363</v>
      </c>
      <c r="K570" s="444" t="s">
        <v>550</v>
      </c>
      <c r="L570" s="424">
        <v>2019380.8</v>
      </c>
      <c r="M570" s="46" t="s">
        <v>953</v>
      </c>
    </row>
    <row r="571" spans="1:13" ht="15" customHeight="1" x14ac:dyDescent="0.25">
      <c r="A571" s="322" t="s">
        <v>959</v>
      </c>
      <c r="B571" s="46" t="s">
        <v>2094</v>
      </c>
      <c r="C571" s="444" t="s">
        <v>364</v>
      </c>
      <c r="D571" s="444" t="s">
        <v>1045</v>
      </c>
      <c r="E571" s="424">
        <v>35814579</v>
      </c>
      <c r="F571" s="46" t="s">
        <v>1746</v>
      </c>
      <c r="H571" s="322" t="s">
        <v>958</v>
      </c>
      <c r="I571" s="46" t="s">
        <v>1627</v>
      </c>
      <c r="J571" s="444" t="s">
        <v>363</v>
      </c>
      <c r="K571" s="444" t="s">
        <v>550</v>
      </c>
      <c r="L571" s="424">
        <v>986349.2</v>
      </c>
      <c r="M571" s="46" t="s">
        <v>953</v>
      </c>
    </row>
    <row r="572" spans="1:13" ht="15" customHeight="1" x14ac:dyDescent="0.25">
      <c r="A572" s="322" t="s">
        <v>959</v>
      </c>
      <c r="B572" s="46" t="s">
        <v>2095</v>
      </c>
      <c r="C572" s="444" t="s">
        <v>364</v>
      </c>
      <c r="D572" s="444" t="s">
        <v>1045</v>
      </c>
      <c r="E572" s="424">
        <v>35814579</v>
      </c>
      <c r="F572" s="46" t="s">
        <v>1746</v>
      </c>
      <c r="H572" s="322" t="s">
        <v>958</v>
      </c>
      <c r="I572" s="46" t="s">
        <v>1628</v>
      </c>
      <c r="J572" s="444" t="s">
        <v>363</v>
      </c>
      <c r="K572" s="444" t="s">
        <v>550</v>
      </c>
      <c r="L572" s="424">
        <v>1995525.8</v>
      </c>
      <c r="M572" s="46" t="s">
        <v>953</v>
      </c>
    </row>
    <row r="573" spans="1:13" ht="15" customHeight="1" x14ac:dyDescent="0.25">
      <c r="A573" s="322" t="s">
        <v>959</v>
      </c>
      <c r="B573" s="46" t="s">
        <v>2096</v>
      </c>
      <c r="C573" s="444" t="s">
        <v>364</v>
      </c>
      <c r="D573" s="444" t="s">
        <v>1045</v>
      </c>
      <c r="E573" s="424">
        <v>35814579</v>
      </c>
      <c r="F573" s="46" t="s">
        <v>1746</v>
      </c>
      <c r="H573" s="322" t="s">
        <v>958</v>
      </c>
      <c r="I573" s="46" t="s">
        <v>1629</v>
      </c>
      <c r="J573" s="444" t="s">
        <v>363</v>
      </c>
      <c r="K573" s="444" t="s">
        <v>550</v>
      </c>
      <c r="L573" s="424">
        <v>974678.6</v>
      </c>
      <c r="M573" s="46" t="s">
        <v>953</v>
      </c>
    </row>
    <row r="574" spans="1:13" ht="15" customHeight="1" x14ac:dyDescent="0.25">
      <c r="A574" s="322" t="s">
        <v>959</v>
      </c>
      <c r="B574" s="46" t="s">
        <v>2097</v>
      </c>
      <c r="C574" s="444" t="s">
        <v>364</v>
      </c>
      <c r="D574" s="444" t="s">
        <v>1045</v>
      </c>
      <c r="E574" s="424">
        <v>35814579</v>
      </c>
      <c r="F574" s="46" t="s">
        <v>1746</v>
      </c>
      <c r="H574" s="322" t="s">
        <v>958</v>
      </c>
      <c r="I574" s="46" t="s">
        <v>1630</v>
      </c>
      <c r="J574" s="444" t="s">
        <v>363</v>
      </c>
      <c r="K574" s="444" t="s">
        <v>550</v>
      </c>
      <c r="L574" s="424">
        <v>1971597.4000000001</v>
      </c>
      <c r="M574" s="46" t="s">
        <v>953</v>
      </c>
    </row>
    <row r="575" spans="1:13" ht="15" customHeight="1" x14ac:dyDescent="0.25">
      <c r="A575" s="322" t="s">
        <v>959</v>
      </c>
      <c r="B575" s="46" t="s">
        <v>2098</v>
      </c>
      <c r="C575" s="444" t="s">
        <v>364</v>
      </c>
      <c r="D575" s="444" t="s">
        <v>1045</v>
      </c>
      <c r="E575" s="424">
        <v>35814579</v>
      </c>
      <c r="F575" s="46" t="s">
        <v>1746</v>
      </c>
      <c r="H575" s="322" t="s">
        <v>958</v>
      </c>
      <c r="I575" s="46" t="s">
        <v>1631</v>
      </c>
      <c r="J575" s="444" t="s">
        <v>363</v>
      </c>
      <c r="K575" s="444" t="s">
        <v>550</v>
      </c>
      <c r="L575" s="424">
        <v>963007.99999999988</v>
      </c>
      <c r="M575" s="46" t="s">
        <v>953</v>
      </c>
    </row>
    <row r="576" spans="1:13" ht="15" customHeight="1" x14ac:dyDescent="0.25">
      <c r="A576" s="322" t="s">
        <v>959</v>
      </c>
      <c r="B576" s="46" t="s">
        <v>2099</v>
      </c>
      <c r="C576" s="444" t="s">
        <v>364</v>
      </c>
      <c r="D576" s="444" t="s">
        <v>1045</v>
      </c>
      <c r="E576" s="424">
        <v>35814579</v>
      </c>
      <c r="F576" s="46" t="s">
        <v>1746</v>
      </c>
      <c r="H576" s="322" t="s">
        <v>958</v>
      </c>
      <c r="I576" s="46" t="s">
        <v>1632</v>
      </c>
      <c r="J576" s="444" t="s">
        <v>363</v>
      </c>
      <c r="K576" s="444" t="s">
        <v>550</v>
      </c>
      <c r="L576" s="424">
        <v>1948476.4</v>
      </c>
      <c r="M576" s="46" t="s">
        <v>953</v>
      </c>
    </row>
    <row r="577" spans="1:13" ht="15" customHeight="1" x14ac:dyDescent="0.25">
      <c r="A577" s="322" t="s">
        <v>959</v>
      </c>
      <c r="B577" s="46" t="s">
        <v>2100</v>
      </c>
      <c r="C577" s="444" t="s">
        <v>364</v>
      </c>
      <c r="D577" s="444" t="s">
        <v>1045</v>
      </c>
      <c r="E577" s="424">
        <v>35814579</v>
      </c>
      <c r="F577" s="46" t="s">
        <v>1746</v>
      </c>
      <c r="H577" s="322" t="s">
        <v>958</v>
      </c>
      <c r="I577" s="46" t="s">
        <v>1633</v>
      </c>
      <c r="J577" s="444" t="s">
        <v>363</v>
      </c>
      <c r="K577" s="444" t="s">
        <v>550</v>
      </c>
      <c r="L577" s="424">
        <v>951704.4</v>
      </c>
      <c r="M577" s="46" t="s">
        <v>953</v>
      </c>
    </row>
    <row r="578" spans="1:13" ht="15" customHeight="1" x14ac:dyDescent="0.25">
      <c r="A578" s="322" t="s">
        <v>959</v>
      </c>
      <c r="B578" s="46" t="s">
        <v>2101</v>
      </c>
      <c r="C578" s="444" t="s">
        <v>364</v>
      </c>
      <c r="D578" s="444" t="s">
        <v>1045</v>
      </c>
      <c r="E578" s="424">
        <v>35814579</v>
      </c>
      <c r="F578" s="46" t="s">
        <v>1746</v>
      </c>
      <c r="H578" s="322" t="s">
        <v>958</v>
      </c>
      <c r="I578" s="46" t="s">
        <v>1634</v>
      </c>
      <c r="J578" s="444" t="s">
        <v>363</v>
      </c>
      <c r="K578" s="444" t="s">
        <v>550</v>
      </c>
      <c r="L578" s="424">
        <v>1924621.4</v>
      </c>
      <c r="M578" s="46" t="s">
        <v>953</v>
      </c>
    </row>
    <row r="579" spans="1:13" ht="15" customHeight="1" x14ac:dyDescent="0.25">
      <c r="A579" s="322" t="s">
        <v>959</v>
      </c>
      <c r="B579" s="46" t="s">
        <v>2102</v>
      </c>
      <c r="C579" s="444" t="s">
        <v>364</v>
      </c>
      <c r="D579" s="444" t="s">
        <v>1045</v>
      </c>
      <c r="E579" s="424">
        <v>35814579</v>
      </c>
      <c r="F579" s="46" t="s">
        <v>1746</v>
      </c>
      <c r="H579" s="322" t="s">
        <v>958</v>
      </c>
      <c r="I579" s="46" t="s">
        <v>1635</v>
      </c>
      <c r="J579" s="444" t="s">
        <v>363</v>
      </c>
      <c r="K579" s="444" t="s">
        <v>550</v>
      </c>
      <c r="L579" s="424">
        <v>940033.79999999993</v>
      </c>
      <c r="M579" s="46" t="s">
        <v>953</v>
      </c>
    </row>
    <row r="580" spans="1:13" ht="15" customHeight="1" x14ac:dyDescent="0.25">
      <c r="A580" s="322" t="s">
        <v>959</v>
      </c>
      <c r="B580" s="46" t="s">
        <v>2103</v>
      </c>
      <c r="C580" s="444" t="s">
        <v>364</v>
      </c>
      <c r="D580" s="444" t="s">
        <v>1045</v>
      </c>
      <c r="E580" s="424">
        <v>35814579</v>
      </c>
      <c r="F580" s="46" t="s">
        <v>1746</v>
      </c>
      <c r="H580" s="322" t="s">
        <v>958</v>
      </c>
      <c r="I580" s="46" t="s">
        <v>1636</v>
      </c>
      <c r="J580" s="444" t="s">
        <v>363</v>
      </c>
      <c r="K580" s="444" t="s">
        <v>550</v>
      </c>
      <c r="L580" s="424">
        <v>1901500.4</v>
      </c>
      <c r="M580" s="46" t="s">
        <v>953</v>
      </c>
    </row>
    <row r="581" spans="1:13" ht="15" customHeight="1" x14ac:dyDescent="0.25">
      <c r="A581" s="322" t="s">
        <v>959</v>
      </c>
      <c r="B581" s="46" t="s">
        <v>2104</v>
      </c>
      <c r="C581" s="444" t="s">
        <v>364</v>
      </c>
      <c r="D581" s="444" t="s">
        <v>1045</v>
      </c>
      <c r="E581" s="424">
        <v>35814579</v>
      </c>
      <c r="F581" s="46" t="s">
        <v>1746</v>
      </c>
      <c r="H581" s="322" t="s">
        <v>958</v>
      </c>
      <c r="I581" s="46" t="s">
        <v>1637</v>
      </c>
      <c r="J581" s="444" t="s">
        <v>363</v>
      </c>
      <c r="K581" s="444" t="s">
        <v>550</v>
      </c>
      <c r="L581" s="424">
        <v>5745531.7999999998</v>
      </c>
      <c r="M581" s="46" t="s">
        <v>953</v>
      </c>
    </row>
    <row r="582" spans="1:13" ht="15" customHeight="1" x14ac:dyDescent="0.25">
      <c r="A582" s="322" t="s">
        <v>959</v>
      </c>
      <c r="B582" s="46" t="s">
        <v>2105</v>
      </c>
      <c r="C582" s="444" t="s">
        <v>364</v>
      </c>
      <c r="D582" s="444" t="s">
        <v>1045</v>
      </c>
      <c r="E582" s="424">
        <v>35814579</v>
      </c>
      <c r="F582" s="46" t="s">
        <v>1746</v>
      </c>
      <c r="H582" s="322" t="s">
        <v>958</v>
      </c>
      <c r="I582" s="46" t="s">
        <v>1638</v>
      </c>
      <c r="J582" s="444" t="s">
        <v>363</v>
      </c>
      <c r="K582" s="444" t="s">
        <v>550</v>
      </c>
      <c r="L582" s="424">
        <v>1877645.4</v>
      </c>
      <c r="M582" s="46" t="s">
        <v>953</v>
      </c>
    </row>
    <row r="583" spans="1:13" ht="15" customHeight="1" x14ac:dyDescent="0.25">
      <c r="A583" s="322" t="s">
        <v>959</v>
      </c>
      <c r="B583" s="46" t="s">
        <v>2106</v>
      </c>
      <c r="C583" s="444" t="s">
        <v>364</v>
      </c>
      <c r="D583" s="444" t="s">
        <v>1045</v>
      </c>
      <c r="E583" s="424">
        <v>35814579</v>
      </c>
      <c r="F583" s="46" t="s">
        <v>1746</v>
      </c>
      <c r="H583" s="322" t="s">
        <v>958</v>
      </c>
      <c r="I583" s="46" t="s">
        <v>1639</v>
      </c>
      <c r="J583" s="444" t="s">
        <v>363</v>
      </c>
      <c r="K583" s="444" t="s">
        <v>550</v>
      </c>
      <c r="L583" s="424">
        <v>917059.6</v>
      </c>
      <c r="M583" s="46" t="s">
        <v>953</v>
      </c>
    </row>
    <row r="584" spans="1:13" ht="15" customHeight="1" x14ac:dyDescent="0.25">
      <c r="A584" s="322" t="s">
        <v>959</v>
      </c>
      <c r="B584" s="46" t="s">
        <v>2107</v>
      </c>
      <c r="C584" s="444" t="s">
        <v>364</v>
      </c>
      <c r="D584" s="444" t="s">
        <v>1045</v>
      </c>
      <c r="E584" s="424">
        <v>35814579</v>
      </c>
      <c r="F584" s="46" t="s">
        <v>1746</v>
      </c>
      <c r="H584" s="322" t="s">
        <v>958</v>
      </c>
      <c r="I584" s="46" t="s">
        <v>1640</v>
      </c>
      <c r="J584" s="444" t="s">
        <v>363</v>
      </c>
      <c r="K584" s="444" t="s">
        <v>550</v>
      </c>
      <c r="L584" s="424">
        <v>1853717</v>
      </c>
      <c r="M584" s="46" t="s">
        <v>953</v>
      </c>
    </row>
    <row r="585" spans="1:13" ht="15" customHeight="1" x14ac:dyDescent="0.25">
      <c r="A585" s="322" t="s">
        <v>959</v>
      </c>
      <c r="B585" s="46" t="s">
        <v>2108</v>
      </c>
      <c r="C585" s="444" t="s">
        <v>364</v>
      </c>
      <c r="D585" s="444" t="s">
        <v>1045</v>
      </c>
      <c r="E585" s="424">
        <v>35814579</v>
      </c>
      <c r="F585" s="46" t="s">
        <v>1746</v>
      </c>
      <c r="H585" s="322" t="s">
        <v>958</v>
      </c>
      <c r="I585" s="46" t="s">
        <v>1641</v>
      </c>
      <c r="J585" s="444" t="s">
        <v>363</v>
      </c>
      <c r="K585" s="444" t="s">
        <v>550</v>
      </c>
      <c r="L585" s="424">
        <v>905389</v>
      </c>
      <c r="M585" s="46" t="s">
        <v>953</v>
      </c>
    </row>
    <row r="586" spans="1:13" ht="15" customHeight="1" x14ac:dyDescent="0.25">
      <c r="A586" s="322" t="s">
        <v>959</v>
      </c>
      <c r="B586" s="46" t="s">
        <v>2109</v>
      </c>
      <c r="C586" s="444" t="s">
        <v>364</v>
      </c>
      <c r="D586" s="444" t="s">
        <v>1045</v>
      </c>
      <c r="E586" s="424">
        <v>35814579</v>
      </c>
      <c r="F586" s="46" t="s">
        <v>1746</v>
      </c>
      <c r="H586" s="322" t="s">
        <v>958</v>
      </c>
      <c r="I586" s="46" t="s">
        <v>1642</v>
      </c>
      <c r="J586" s="444" t="s">
        <v>363</v>
      </c>
      <c r="K586" s="444" t="s">
        <v>550</v>
      </c>
      <c r="L586" s="424">
        <v>1832137.4000000001</v>
      </c>
      <c r="M586" s="46" t="s">
        <v>953</v>
      </c>
    </row>
    <row r="587" spans="1:13" ht="15" customHeight="1" x14ac:dyDescent="0.25">
      <c r="A587" s="322" t="s">
        <v>959</v>
      </c>
      <c r="B587" s="46" t="s">
        <v>2110</v>
      </c>
      <c r="C587" s="444" t="s">
        <v>364</v>
      </c>
      <c r="D587" s="444" t="s">
        <v>1045</v>
      </c>
      <c r="E587" s="424">
        <v>35814579</v>
      </c>
      <c r="F587" s="46" t="s">
        <v>1746</v>
      </c>
      <c r="H587" s="322" t="s">
        <v>958</v>
      </c>
      <c r="I587" s="46" t="s">
        <v>1643</v>
      </c>
      <c r="J587" s="444" t="s">
        <v>363</v>
      </c>
      <c r="K587" s="444" t="s">
        <v>550</v>
      </c>
      <c r="L587" s="424">
        <v>890195.2</v>
      </c>
      <c r="M587" s="46" t="s">
        <v>953</v>
      </c>
    </row>
    <row r="588" spans="1:13" ht="15" customHeight="1" x14ac:dyDescent="0.25">
      <c r="A588" s="322" t="s">
        <v>959</v>
      </c>
      <c r="B588" s="46" t="s">
        <v>2111</v>
      </c>
      <c r="C588" s="444" t="s">
        <v>364</v>
      </c>
      <c r="D588" s="444" t="s">
        <v>1045</v>
      </c>
      <c r="E588" s="424">
        <v>35814579</v>
      </c>
      <c r="F588" s="46" t="s">
        <v>1746</v>
      </c>
      <c r="H588" s="322" t="s">
        <v>958</v>
      </c>
      <c r="I588" s="46" t="s">
        <v>1644</v>
      </c>
      <c r="J588" s="444" t="s">
        <v>363</v>
      </c>
      <c r="K588" s="444" t="s">
        <v>550</v>
      </c>
      <c r="L588" s="424">
        <v>1808282.4000000001</v>
      </c>
      <c r="M588" s="46" t="s">
        <v>953</v>
      </c>
    </row>
    <row r="589" spans="1:13" ht="15" customHeight="1" x14ac:dyDescent="0.25">
      <c r="A589" s="322" t="s">
        <v>959</v>
      </c>
      <c r="B589" s="46" t="s">
        <v>2112</v>
      </c>
      <c r="C589" s="444" t="s">
        <v>364</v>
      </c>
      <c r="D589" s="444" t="s">
        <v>1045</v>
      </c>
      <c r="E589" s="424">
        <v>35814579</v>
      </c>
      <c r="F589" s="46" t="s">
        <v>1746</v>
      </c>
      <c r="H589" s="322" t="s">
        <v>958</v>
      </c>
      <c r="I589" s="46" t="s">
        <v>1645</v>
      </c>
      <c r="J589" s="444" t="s">
        <v>363</v>
      </c>
      <c r="K589" s="444" t="s">
        <v>550</v>
      </c>
      <c r="L589" s="424">
        <v>878598</v>
      </c>
      <c r="M589" s="46" t="s">
        <v>953</v>
      </c>
    </row>
    <row r="590" spans="1:13" ht="15" customHeight="1" x14ac:dyDescent="0.25">
      <c r="A590" s="322" t="s">
        <v>959</v>
      </c>
      <c r="B590" s="46" t="s">
        <v>2113</v>
      </c>
      <c r="C590" s="444" t="s">
        <v>364</v>
      </c>
      <c r="D590" s="444" t="s">
        <v>1045</v>
      </c>
      <c r="E590" s="424">
        <v>35814579</v>
      </c>
      <c r="F590" s="46" t="s">
        <v>1746</v>
      </c>
      <c r="H590" s="322" t="s">
        <v>958</v>
      </c>
      <c r="I590" s="46" t="s">
        <v>1646</v>
      </c>
      <c r="J590" s="444" t="s">
        <v>363</v>
      </c>
      <c r="K590" s="444" t="s">
        <v>550</v>
      </c>
      <c r="L590" s="424">
        <v>867367.8</v>
      </c>
      <c r="M590" s="46" t="s">
        <v>953</v>
      </c>
    </row>
    <row r="591" spans="1:13" ht="15" customHeight="1" x14ac:dyDescent="0.25">
      <c r="A591" s="322" t="s">
        <v>959</v>
      </c>
      <c r="B591" s="46" t="s">
        <v>2114</v>
      </c>
      <c r="C591" s="444" t="s">
        <v>364</v>
      </c>
      <c r="D591" s="444" t="s">
        <v>1045</v>
      </c>
      <c r="E591" s="424">
        <v>35814579</v>
      </c>
      <c r="F591" s="46" t="s">
        <v>1746</v>
      </c>
      <c r="H591" s="322" t="s">
        <v>958</v>
      </c>
      <c r="I591" s="46" t="s">
        <v>1647</v>
      </c>
      <c r="J591" s="444" t="s">
        <v>363</v>
      </c>
      <c r="K591" s="444" t="s">
        <v>550</v>
      </c>
      <c r="L591" s="424">
        <v>70303841.200000003</v>
      </c>
      <c r="M591" s="46" t="s">
        <v>953</v>
      </c>
    </row>
    <row r="592" spans="1:13" ht="15" customHeight="1" x14ac:dyDescent="0.25">
      <c r="A592" s="322" t="s">
        <v>959</v>
      </c>
      <c r="B592" s="46" t="s">
        <v>2115</v>
      </c>
      <c r="C592" s="444" t="s">
        <v>364</v>
      </c>
      <c r="D592" s="444" t="s">
        <v>1045</v>
      </c>
      <c r="E592" s="424">
        <v>35814579</v>
      </c>
      <c r="F592" s="46" t="s">
        <v>1746</v>
      </c>
      <c r="H592" s="322" t="s">
        <v>958</v>
      </c>
      <c r="I592" s="46" t="s">
        <v>1022</v>
      </c>
      <c r="J592" s="444" t="s">
        <v>363</v>
      </c>
      <c r="K592" s="444" t="s">
        <v>550</v>
      </c>
      <c r="L592" s="424">
        <v>66627381.999999993</v>
      </c>
      <c r="M592" s="46" t="s">
        <v>953</v>
      </c>
    </row>
    <row r="593" spans="1:13" ht="15" customHeight="1" x14ac:dyDescent="0.25">
      <c r="A593" s="322" t="s">
        <v>959</v>
      </c>
      <c r="B593" s="46" t="s">
        <v>2018</v>
      </c>
      <c r="C593" s="444" t="s">
        <v>364</v>
      </c>
      <c r="D593" s="444" t="s">
        <v>1045</v>
      </c>
      <c r="E593" s="424">
        <v>35814579</v>
      </c>
      <c r="F593" s="46" t="s">
        <v>1746</v>
      </c>
      <c r="H593" s="322" t="s">
        <v>958</v>
      </c>
      <c r="I593" s="46" t="s">
        <v>1648</v>
      </c>
      <c r="J593" s="444" t="s">
        <v>363</v>
      </c>
      <c r="K593" s="444" t="s">
        <v>550</v>
      </c>
      <c r="L593" s="424">
        <v>62990852.400000006</v>
      </c>
      <c r="M593" s="46" t="s">
        <v>953</v>
      </c>
    </row>
    <row r="594" spans="1:13" ht="15" customHeight="1" x14ac:dyDescent="0.25">
      <c r="A594" s="322" t="s">
        <v>952</v>
      </c>
      <c r="B594" s="46" t="s">
        <v>2116</v>
      </c>
      <c r="C594" s="444" t="s">
        <v>364</v>
      </c>
      <c r="D594" s="444" t="s">
        <v>1045</v>
      </c>
      <c r="E594" s="424">
        <v>866006324</v>
      </c>
      <c r="F594" s="46" t="s">
        <v>953</v>
      </c>
      <c r="H594" s="322" t="s">
        <v>958</v>
      </c>
      <c r="I594" s="46" t="s">
        <v>1649</v>
      </c>
      <c r="J594" s="444" t="s">
        <v>363</v>
      </c>
      <c r="K594" s="444" t="s">
        <v>550</v>
      </c>
      <c r="L594" s="424">
        <v>59334358</v>
      </c>
      <c r="M594" s="46" t="s">
        <v>953</v>
      </c>
    </row>
    <row r="595" spans="1:13" ht="15" customHeight="1" x14ac:dyDescent="0.25">
      <c r="A595" s="322" t="s">
        <v>952</v>
      </c>
      <c r="B595" s="46" t="s">
        <v>2117</v>
      </c>
      <c r="C595" s="444" t="s">
        <v>364</v>
      </c>
      <c r="D595" s="444" t="s">
        <v>1045</v>
      </c>
      <c r="E595" s="424">
        <v>866006324</v>
      </c>
      <c r="F595" s="46" t="s">
        <v>953</v>
      </c>
      <c r="H595" s="322"/>
      <c r="J595" s="444"/>
      <c r="K595" s="444"/>
    </row>
    <row r="596" spans="1:13" ht="15" customHeight="1" x14ac:dyDescent="0.25">
      <c r="A596" s="322" t="s">
        <v>952</v>
      </c>
      <c r="B596" s="46" t="s">
        <v>2118</v>
      </c>
      <c r="C596" s="444" t="s">
        <v>364</v>
      </c>
      <c r="D596" s="444" t="s">
        <v>1045</v>
      </c>
      <c r="E596" s="424">
        <v>866006324</v>
      </c>
      <c r="F596" s="46" t="s">
        <v>953</v>
      </c>
      <c r="H596" s="322"/>
      <c r="J596" s="444"/>
      <c r="K596" s="444"/>
    </row>
    <row r="597" spans="1:13" ht="15" customHeight="1" x14ac:dyDescent="0.25">
      <c r="A597" s="322" t="s">
        <v>952</v>
      </c>
      <c r="B597" s="46" t="s">
        <v>1027</v>
      </c>
      <c r="C597" s="444" t="s">
        <v>364</v>
      </c>
      <c r="D597" s="444" t="s">
        <v>1045</v>
      </c>
      <c r="E597" s="424">
        <v>866006324</v>
      </c>
      <c r="F597" s="46" t="s">
        <v>953</v>
      </c>
      <c r="H597" s="322"/>
      <c r="J597" s="444"/>
      <c r="K597" s="444"/>
    </row>
    <row r="598" spans="1:13" ht="15" customHeight="1" x14ac:dyDescent="0.25">
      <c r="A598" s="322" t="s">
        <v>952</v>
      </c>
      <c r="B598" s="46" t="s">
        <v>2119</v>
      </c>
      <c r="C598" s="444" t="s">
        <v>364</v>
      </c>
      <c r="D598" s="444" t="s">
        <v>1045</v>
      </c>
      <c r="E598" s="424">
        <v>866006324</v>
      </c>
      <c r="F598" s="46" t="s">
        <v>953</v>
      </c>
      <c r="H598" s="322"/>
      <c r="J598" s="444"/>
      <c r="K598" s="444"/>
    </row>
    <row r="599" spans="1:13" ht="15" customHeight="1" x14ac:dyDescent="0.25">
      <c r="A599" s="322" t="s">
        <v>952</v>
      </c>
      <c r="B599" s="46" t="s">
        <v>2120</v>
      </c>
      <c r="C599" s="444" t="s">
        <v>364</v>
      </c>
      <c r="D599" s="444" t="s">
        <v>1045</v>
      </c>
      <c r="E599" s="424">
        <v>866006324</v>
      </c>
      <c r="F599" s="46" t="s">
        <v>953</v>
      </c>
      <c r="H599" s="322"/>
      <c r="J599" s="444"/>
      <c r="K599" s="444"/>
    </row>
    <row r="600" spans="1:13" ht="15" customHeight="1" x14ac:dyDescent="0.25">
      <c r="A600" s="322" t="s">
        <v>952</v>
      </c>
      <c r="B600" s="46" t="s">
        <v>2121</v>
      </c>
      <c r="C600" s="444" t="s">
        <v>364</v>
      </c>
      <c r="D600" s="444" t="s">
        <v>1045</v>
      </c>
      <c r="E600" s="424">
        <v>866006324</v>
      </c>
      <c r="F600" s="46" t="s">
        <v>953</v>
      </c>
      <c r="H600" s="322"/>
      <c r="J600" s="444"/>
      <c r="K600" s="444"/>
    </row>
    <row r="601" spans="1:13" ht="15" customHeight="1" x14ac:dyDescent="0.25">
      <c r="A601" s="322" t="s">
        <v>952</v>
      </c>
      <c r="B601" s="46" t="s">
        <v>1031</v>
      </c>
      <c r="C601" s="444" t="s">
        <v>364</v>
      </c>
      <c r="D601" s="444" t="s">
        <v>1045</v>
      </c>
      <c r="E601" s="424">
        <v>866006324</v>
      </c>
      <c r="F601" s="46" t="s">
        <v>953</v>
      </c>
      <c r="H601" s="322"/>
      <c r="J601" s="444"/>
      <c r="K601" s="444"/>
    </row>
    <row r="602" spans="1:13" ht="15" customHeight="1" x14ac:dyDescent="0.25">
      <c r="A602" s="322" t="s">
        <v>952</v>
      </c>
      <c r="B602" s="46" t="s">
        <v>2122</v>
      </c>
      <c r="C602" s="444" t="s">
        <v>364</v>
      </c>
      <c r="D602" s="444" t="s">
        <v>1045</v>
      </c>
      <c r="E602" s="424">
        <v>866006324</v>
      </c>
      <c r="F602" s="46" t="s">
        <v>953</v>
      </c>
      <c r="H602" s="322"/>
      <c r="J602" s="444"/>
      <c r="K602" s="444"/>
    </row>
    <row r="603" spans="1:13" ht="15" customHeight="1" x14ac:dyDescent="0.25">
      <c r="A603" s="322" t="s">
        <v>952</v>
      </c>
      <c r="B603" s="46" t="s">
        <v>2123</v>
      </c>
      <c r="C603" s="444" t="s">
        <v>364</v>
      </c>
      <c r="D603" s="444" t="s">
        <v>1045</v>
      </c>
      <c r="E603" s="424">
        <v>866006324</v>
      </c>
      <c r="F603" s="46" t="s">
        <v>953</v>
      </c>
      <c r="H603" s="322"/>
      <c r="J603" s="444"/>
      <c r="K603" s="444"/>
    </row>
    <row r="604" spans="1:13" ht="15" customHeight="1" x14ac:dyDescent="0.25">
      <c r="A604" s="322" t="s">
        <v>952</v>
      </c>
      <c r="B604" s="46" t="s">
        <v>2124</v>
      </c>
      <c r="C604" s="444" t="s">
        <v>364</v>
      </c>
      <c r="D604" s="444" t="s">
        <v>1045</v>
      </c>
      <c r="E604" s="424">
        <v>866006324</v>
      </c>
      <c r="F604" s="46" t="s">
        <v>953</v>
      </c>
      <c r="H604" s="322"/>
      <c r="J604" s="444"/>
      <c r="K604" s="444"/>
    </row>
    <row r="605" spans="1:13" ht="15" customHeight="1" x14ac:dyDescent="0.25">
      <c r="A605" s="322" t="s">
        <v>952</v>
      </c>
      <c r="B605" s="46" t="s">
        <v>1035</v>
      </c>
      <c r="C605" s="444" t="s">
        <v>364</v>
      </c>
      <c r="D605" s="444" t="s">
        <v>1045</v>
      </c>
      <c r="E605" s="424">
        <v>866006324</v>
      </c>
      <c r="F605" s="46" t="s">
        <v>953</v>
      </c>
      <c r="H605" s="322"/>
      <c r="J605" s="444"/>
      <c r="K605" s="444"/>
    </row>
    <row r="606" spans="1:13" ht="15" customHeight="1" x14ac:dyDescent="0.25">
      <c r="A606" s="322" t="s">
        <v>952</v>
      </c>
      <c r="B606" s="46" t="s">
        <v>2125</v>
      </c>
      <c r="C606" s="444" t="s">
        <v>364</v>
      </c>
      <c r="D606" s="444" t="s">
        <v>1045</v>
      </c>
      <c r="E606" s="424">
        <v>866006324</v>
      </c>
      <c r="F606" s="46" t="s">
        <v>953</v>
      </c>
      <c r="H606" s="322"/>
      <c r="J606" s="444"/>
      <c r="K606" s="444"/>
    </row>
    <row r="607" spans="1:13" ht="15" customHeight="1" x14ac:dyDescent="0.25">
      <c r="A607" s="322" t="s">
        <v>952</v>
      </c>
      <c r="B607" s="46" t="s">
        <v>2126</v>
      </c>
      <c r="C607" s="444" t="s">
        <v>364</v>
      </c>
      <c r="D607" s="444" t="s">
        <v>1045</v>
      </c>
      <c r="E607" s="424">
        <v>866006324</v>
      </c>
      <c r="F607" s="46" t="s">
        <v>953</v>
      </c>
      <c r="H607" s="322"/>
      <c r="J607" s="444"/>
      <c r="K607" s="444"/>
    </row>
    <row r="608" spans="1:13" ht="15" customHeight="1" x14ac:dyDescent="0.25">
      <c r="A608" s="322" t="s">
        <v>952</v>
      </c>
      <c r="B608" s="46" t="s">
        <v>2127</v>
      </c>
      <c r="C608" s="444" t="s">
        <v>364</v>
      </c>
      <c r="D608" s="444" t="s">
        <v>1045</v>
      </c>
      <c r="E608" s="424">
        <v>866006324</v>
      </c>
      <c r="F608" s="46" t="s">
        <v>953</v>
      </c>
      <c r="H608" s="322"/>
      <c r="J608" s="444"/>
      <c r="K608" s="444"/>
    </row>
    <row r="609" spans="1:11" ht="15" customHeight="1" x14ac:dyDescent="0.25">
      <c r="A609" s="322" t="s">
        <v>952</v>
      </c>
      <c r="B609" s="46" t="s">
        <v>2128</v>
      </c>
      <c r="C609" s="444" t="s">
        <v>364</v>
      </c>
      <c r="D609" s="444" t="s">
        <v>1045</v>
      </c>
      <c r="E609" s="424">
        <v>866006324</v>
      </c>
      <c r="F609" s="46" t="s">
        <v>953</v>
      </c>
      <c r="H609" s="322"/>
      <c r="J609" s="444"/>
      <c r="K609" s="444"/>
    </row>
    <row r="610" spans="1:11" ht="15" customHeight="1" x14ac:dyDescent="0.25">
      <c r="A610" s="322" t="s">
        <v>952</v>
      </c>
      <c r="B610" s="46" t="s">
        <v>2129</v>
      </c>
      <c r="C610" s="444" t="s">
        <v>364</v>
      </c>
      <c r="D610" s="444" t="s">
        <v>1045</v>
      </c>
      <c r="E610" s="424">
        <v>866006324</v>
      </c>
      <c r="F610" s="46" t="s">
        <v>953</v>
      </c>
      <c r="H610" s="322"/>
      <c r="J610" s="444"/>
      <c r="K610" s="444"/>
    </row>
    <row r="611" spans="1:11" ht="15" customHeight="1" x14ac:dyDescent="0.25">
      <c r="A611" s="322" t="s">
        <v>952</v>
      </c>
      <c r="B611" s="46" t="s">
        <v>2130</v>
      </c>
      <c r="C611" s="444" t="s">
        <v>364</v>
      </c>
      <c r="D611" s="444" t="s">
        <v>1045</v>
      </c>
      <c r="E611" s="424">
        <v>866006324</v>
      </c>
      <c r="F611" s="46" t="s">
        <v>953</v>
      </c>
      <c r="H611" s="322"/>
      <c r="J611" s="444"/>
      <c r="K611" s="444"/>
    </row>
    <row r="612" spans="1:11" ht="15" customHeight="1" x14ac:dyDescent="0.25">
      <c r="A612" s="322" t="s">
        <v>952</v>
      </c>
      <c r="B612" s="46" t="s">
        <v>2131</v>
      </c>
      <c r="C612" s="444" t="s">
        <v>364</v>
      </c>
      <c r="D612" s="444" t="s">
        <v>1045</v>
      </c>
      <c r="E612" s="424">
        <v>866006324</v>
      </c>
      <c r="F612" s="46" t="s">
        <v>953</v>
      </c>
      <c r="H612" s="322"/>
      <c r="J612" s="444"/>
      <c r="K612" s="444"/>
    </row>
    <row r="613" spans="1:11" ht="15" customHeight="1" x14ac:dyDescent="0.25">
      <c r="A613" s="322" t="s">
        <v>952</v>
      </c>
      <c r="B613" s="46" t="s">
        <v>2132</v>
      </c>
      <c r="C613" s="444" t="s">
        <v>364</v>
      </c>
      <c r="D613" s="444" t="s">
        <v>1045</v>
      </c>
      <c r="E613" s="424">
        <v>866006325</v>
      </c>
      <c r="F613" s="46" t="s">
        <v>953</v>
      </c>
      <c r="H613" s="322"/>
      <c r="J613" s="444"/>
      <c r="K613" s="444"/>
    </row>
    <row r="614" spans="1:11" ht="15" customHeight="1" x14ac:dyDescent="0.25">
      <c r="A614" s="322" t="s">
        <v>952</v>
      </c>
      <c r="B614" s="46" t="s">
        <v>2133</v>
      </c>
      <c r="C614" s="444" t="s">
        <v>364</v>
      </c>
      <c r="D614" s="444" t="s">
        <v>1045</v>
      </c>
      <c r="E614" s="424">
        <v>866006325</v>
      </c>
      <c r="F614" s="46" t="s">
        <v>953</v>
      </c>
      <c r="H614" s="322"/>
      <c r="J614" s="444"/>
      <c r="K614" s="444"/>
    </row>
    <row r="615" spans="1:11" ht="15" customHeight="1" x14ac:dyDescent="0.25">
      <c r="A615" s="322" t="s">
        <v>954</v>
      </c>
      <c r="B615" s="46" t="s">
        <v>2134</v>
      </c>
      <c r="C615" s="444" t="s">
        <v>364</v>
      </c>
      <c r="D615" s="444" t="s">
        <v>1045</v>
      </c>
      <c r="E615" s="424">
        <v>72600000</v>
      </c>
      <c r="F615" s="46" t="s">
        <v>1746</v>
      </c>
      <c r="H615" s="322"/>
      <c r="J615" s="444"/>
      <c r="K615" s="444"/>
    </row>
    <row r="616" spans="1:11" ht="15" customHeight="1" x14ac:dyDescent="0.25">
      <c r="A616" s="322" t="s">
        <v>954</v>
      </c>
      <c r="B616" s="46" t="s">
        <v>2135</v>
      </c>
      <c r="C616" s="444" t="s">
        <v>364</v>
      </c>
      <c r="D616" s="444" t="s">
        <v>1045</v>
      </c>
      <c r="E616" s="424">
        <v>72600000</v>
      </c>
      <c r="F616" s="46" t="s">
        <v>1746</v>
      </c>
      <c r="H616" s="322"/>
      <c r="J616" s="444"/>
      <c r="K616" s="444"/>
    </row>
    <row r="617" spans="1:11" ht="15" customHeight="1" x14ac:dyDescent="0.25">
      <c r="A617" s="322" t="s">
        <v>954</v>
      </c>
      <c r="B617" s="46" t="s">
        <v>2136</v>
      </c>
      <c r="C617" s="444" t="s">
        <v>364</v>
      </c>
      <c r="D617" s="444" t="s">
        <v>1045</v>
      </c>
      <c r="E617" s="424">
        <v>1452000000</v>
      </c>
      <c r="F617" s="46" t="s">
        <v>1746</v>
      </c>
      <c r="H617" s="322"/>
      <c r="J617" s="444"/>
      <c r="K617" s="444"/>
    </row>
    <row r="618" spans="1:11" ht="15" customHeight="1" x14ac:dyDescent="0.25">
      <c r="A618" s="322" t="s">
        <v>954</v>
      </c>
      <c r="B618" s="46" t="s">
        <v>2137</v>
      </c>
      <c r="C618" s="444" t="s">
        <v>364</v>
      </c>
      <c r="D618" s="444" t="s">
        <v>1045</v>
      </c>
      <c r="E618" s="424">
        <v>1452000000</v>
      </c>
      <c r="F618" s="46" t="s">
        <v>1746</v>
      </c>
      <c r="H618" s="322"/>
      <c r="J618" s="444"/>
      <c r="K618" s="444"/>
    </row>
    <row r="619" spans="1:11" ht="15" customHeight="1" x14ac:dyDescent="0.25">
      <c r="A619" s="322" t="s">
        <v>954</v>
      </c>
      <c r="B619" s="46" t="s">
        <v>2138</v>
      </c>
      <c r="C619" s="444" t="s">
        <v>364</v>
      </c>
      <c r="D619" s="444" t="s">
        <v>1045</v>
      </c>
      <c r="E619" s="424">
        <v>1452000000</v>
      </c>
      <c r="F619" s="46" t="s">
        <v>1746</v>
      </c>
      <c r="H619" s="322"/>
      <c r="J619" s="444"/>
      <c r="K619" s="444"/>
    </row>
    <row r="620" spans="1:11" ht="15" customHeight="1" x14ac:dyDescent="0.25">
      <c r="A620" s="322" t="s">
        <v>954</v>
      </c>
      <c r="B620" s="46" t="s">
        <v>2139</v>
      </c>
      <c r="C620" s="444" t="s">
        <v>364</v>
      </c>
      <c r="D620" s="444" t="s">
        <v>1045</v>
      </c>
      <c r="E620" s="424">
        <v>1452000000</v>
      </c>
      <c r="F620" s="46" t="s">
        <v>1746</v>
      </c>
      <c r="H620" s="322"/>
      <c r="J620" s="444"/>
      <c r="K620" s="444"/>
    </row>
    <row r="621" spans="1:11" ht="15" customHeight="1" x14ac:dyDescent="0.25">
      <c r="A621" s="322" t="s">
        <v>954</v>
      </c>
      <c r="B621" s="46" t="s">
        <v>2140</v>
      </c>
      <c r="C621" s="444" t="s">
        <v>364</v>
      </c>
      <c r="D621" s="444" t="s">
        <v>1045</v>
      </c>
      <c r="E621" s="424">
        <v>1452000000</v>
      </c>
      <c r="F621" s="46" t="s">
        <v>1746</v>
      </c>
      <c r="H621" s="322"/>
      <c r="J621" s="444"/>
      <c r="K621" s="444"/>
    </row>
    <row r="622" spans="1:11" ht="15" customHeight="1" x14ac:dyDescent="0.25">
      <c r="A622" s="322" t="s">
        <v>954</v>
      </c>
      <c r="B622" s="46" t="s">
        <v>2141</v>
      </c>
      <c r="C622" s="444" t="s">
        <v>364</v>
      </c>
      <c r="D622" s="444" t="s">
        <v>1045</v>
      </c>
      <c r="E622" s="424">
        <v>1452000000</v>
      </c>
      <c r="F622" s="46" t="s">
        <v>1746</v>
      </c>
      <c r="H622" s="322"/>
      <c r="J622" s="444"/>
      <c r="K622" s="444"/>
    </row>
    <row r="623" spans="1:11" ht="15" customHeight="1" x14ac:dyDescent="0.25">
      <c r="A623" s="322" t="s">
        <v>954</v>
      </c>
      <c r="B623" s="46" t="s">
        <v>2142</v>
      </c>
      <c r="C623" s="444" t="s">
        <v>364</v>
      </c>
      <c r="D623" s="444" t="s">
        <v>1045</v>
      </c>
      <c r="E623" s="424">
        <v>1452000000</v>
      </c>
      <c r="F623" s="46" t="s">
        <v>1746</v>
      </c>
      <c r="H623" s="322"/>
      <c r="J623" s="444"/>
      <c r="K623" s="444"/>
    </row>
    <row r="624" spans="1:11" ht="15" customHeight="1" x14ac:dyDescent="0.25">
      <c r="A624" s="322" t="s">
        <v>954</v>
      </c>
      <c r="B624" s="46" t="s">
        <v>1526</v>
      </c>
      <c r="C624" s="444" t="s">
        <v>364</v>
      </c>
      <c r="D624" s="444" t="s">
        <v>1045</v>
      </c>
      <c r="E624" s="424">
        <v>1452000000</v>
      </c>
      <c r="F624" s="46" t="s">
        <v>1746</v>
      </c>
      <c r="H624" s="322"/>
      <c r="J624" s="444"/>
      <c r="K624" s="444"/>
    </row>
    <row r="625" spans="1:11" ht="15" customHeight="1" x14ac:dyDescent="0.25">
      <c r="A625" s="322" t="s">
        <v>954</v>
      </c>
      <c r="B625" s="46" t="s">
        <v>2143</v>
      </c>
      <c r="C625" s="444" t="s">
        <v>364</v>
      </c>
      <c r="D625" s="444" t="s">
        <v>1045</v>
      </c>
      <c r="E625" s="424">
        <v>1742400000</v>
      </c>
      <c r="F625" s="46" t="s">
        <v>1746</v>
      </c>
      <c r="H625" s="322"/>
      <c r="J625" s="444"/>
      <c r="K625" s="444"/>
    </row>
    <row r="626" spans="1:11" ht="15" customHeight="1" x14ac:dyDescent="0.25">
      <c r="A626" s="322" t="s">
        <v>954</v>
      </c>
      <c r="B626" s="46" t="s">
        <v>2144</v>
      </c>
      <c r="C626" s="444" t="s">
        <v>364</v>
      </c>
      <c r="D626" s="444" t="s">
        <v>1045</v>
      </c>
      <c r="E626" s="424">
        <v>1348911633</v>
      </c>
      <c r="F626" s="46" t="s">
        <v>955</v>
      </c>
      <c r="H626" s="322"/>
      <c r="J626" s="444"/>
      <c r="K626" s="444"/>
    </row>
    <row r="627" spans="1:11" ht="15" customHeight="1" x14ac:dyDescent="0.25">
      <c r="A627" s="322" t="s">
        <v>954</v>
      </c>
      <c r="B627" s="46" t="s">
        <v>2145</v>
      </c>
      <c r="C627" s="444" t="s">
        <v>364</v>
      </c>
      <c r="D627" s="444" t="s">
        <v>1045</v>
      </c>
      <c r="E627" s="424">
        <v>1348911633</v>
      </c>
      <c r="F627" s="46" t="s">
        <v>955</v>
      </c>
      <c r="H627" s="322"/>
      <c r="J627" s="444"/>
      <c r="K627" s="444"/>
    </row>
    <row r="628" spans="1:11" ht="15" customHeight="1" x14ac:dyDescent="0.25">
      <c r="A628" s="322" t="s">
        <v>954</v>
      </c>
      <c r="B628" s="46" t="s">
        <v>2146</v>
      </c>
      <c r="C628" s="444" t="s">
        <v>364</v>
      </c>
      <c r="D628" s="444" t="s">
        <v>1045</v>
      </c>
      <c r="E628" s="424">
        <v>1348911633</v>
      </c>
      <c r="F628" s="46" t="s">
        <v>955</v>
      </c>
      <c r="H628" s="322"/>
      <c r="J628" s="444"/>
      <c r="K628" s="444"/>
    </row>
    <row r="629" spans="1:11" ht="15" customHeight="1" x14ac:dyDescent="0.25">
      <c r="A629" s="322" t="s">
        <v>954</v>
      </c>
      <c r="B629" s="46" t="s">
        <v>1534</v>
      </c>
      <c r="C629" s="444" t="s">
        <v>364</v>
      </c>
      <c r="D629" s="444" t="s">
        <v>1045</v>
      </c>
      <c r="E629" s="424">
        <v>1348911633</v>
      </c>
      <c r="F629" s="46" t="s">
        <v>955</v>
      </c>
      <c r="H629" s="322"/>
      <c r="J629" s="444"/>
      <c r="K629" s="444"/>
    </row>
    <row r="630" spans="1:11" ht="15" customHeight="1" x14ac:dyDescent="0.25">
      <c r="A630" s="322" t="s">
        <v>954</v>
      </c>
      <c r="B630" s="46" t="s">
        <v>2147</v>
      </c>
      <c r="C630" s="444" t="s">
        <v>363</v>
      </c>
      <c r="D630" s="444" t="s">
        <v>550</v>
      </c>
      <c r="E630" s="424">
        <v>247869858.24000001</v>
      </c>
      <c r="F630" s="46" t="s">
        <v>1746</v>
      </c>
      <c r="H630" s="322"/>
      <c r="J630" s="444"/>
      <c r="K630" s="444"/>
    </row>
    <row r="631" spans="1:11" ht="15" customHeight="1" x14ac:dyDescent="0.25">
      <c r="A631" s="322" t="s">
        <v>954</v>
      </c>
      <c r="B631" s="46" t="s">
        <v>2148</v>
      </c>
      <c r="C631" s="444" t="s">
        <v>363</v>
      </c>
      <c r="D631" s="444" t="s">
        <v>550</v>
      </c>
      <c r="E631" s="424">
        <v>248460517.79999998</v>
      </c>
      <c r="F631" s="46" t="s">
        <v>1746</v>
      </c>
      <c r="H631" s="322"/>
      <c r="J631" s="444"/>
      <c r="K631" s="444"/>
    </row>
    <row r="632" spans="1:11" ht="15" customHeight="1" x14ac:dyDescent="0.25">
      <c r="A632" s="322" t="s">
        <v>954</v>
      </c>
      <c r="B632" s="46" t="s">
        <v>2149</v>
      </c>
      <c r="C632" s="444" t="s">
        <v>363</v>
      </c>
      <c r="D632" s="444" t="s">
        <v>550</v>
      </c>
      <c r="E632" s="424">
        <v>254500774.79999998</v>
      </c>
      <c r="F632" s="46" t="s">
        <v>1746</v>
      </c>
      <c r="H632" s="322"/>
      <c r="J632" s="444"/>
      <c r="K632" s="444"/>
    </row>
    <row r="633" spans="1:11" ht="15" customHeight="1" x14ac:dyDescent="0.25">
      <c r="A633" s="322" t="s">
        <v>954</v>
      </c>
      <c r="B633" s="46" t="s">
        <v>2150</v>
      </c>
      <c r="C633" s="444" t="s">
        <v>363</v>
      </c>
      <c r="D633" s="444" t="s">
        <v>550</v>
      </c>
      <c r="E633" s="424">
        <v>256916804.75999999</v>
      </c>
      <c r="F633" s="46" t="s">
        <v>1746</v>
      </c>
      <c r="H633" s="322"/>
      <c r="J633" s="444"/>
      <c r="K633" s="444"/>
    </row>
    <row r="634" spans="1:11" ht="15" customHeight="1" x14ac:dyDescent="0.25">
      <c r="A634" s="322" t="s">
        <v>954</v>
      </c>
      <c r="B634" s="46" t="s">
        <v>2151</v>
      </c>
      <c r="C634" s="444" t="s">
        <v>363</v>
      </c>
      <c r="D634" s="444" t="s">
        <v>550</v>
      </c>
      <c r="E634" s="424">
        <v>257755411.67999998</v>
      </c>
      <c r="F634" s="46" t="s">
        <v>1746</v>
      </c>
      <c r="H634" s="322"/>
      <c r="J634" s="444"/>
      <c r="K634" s="444"/>
    </row>
    <row r="635" spans="1:11" ht="15" customHeight="1" x14ac:dyDescent="0.25">
      <c r="A635" s="322" t="s">
        <v>954</v>
      </c>
      <c r="B635" s="46" t="s">
        <v>2152</v>
      </c>
      <c r="C635" s="444" t="s">
        <v>363</v>
      </c>
      <c r="D635" s="444" t="s">
        <v>550</v>
      </c>
      <c r="E635" s="424">
        <v>261802620.60000002</v>
      </c>
      <c r="F635" s="46" t="s">
        <v>1746</v>
      </c>
      <c r="H635" s="322"/>
      <c r="J635" s="444"/>
      <c r="K635" s="444"/>
    </row>
    <row r="636" spans="1:11" ht="15" customHeight="1" x14ac:dyDescent="0.25">
      <c r="A636" s="322" t="s">
        <v>954</v>
      </c>
      <c r="B636" s="46" t="s">
        <v>2153</v>
      </c>
      <c r="C636" s="444" t="s">
        <v>363</v>
      </c>
      <c r="D636" s="444" t="s">
        <v>550</v>
      </c>
      <c r="E636" s="424">
        <v>264287994.24000001</v>
      </c>
      <c r="F636" s="46" t="s">
        <v>1746</v>
      </c>
      <c r="H636" s="322"/>
      <c r="J636" s="444"/>
      <c r="K636" s="444"/>
    </row>
    <row r="637" spans="1:11" ht="15" customHeight="1" x14ac:dyDescent="0.25">
      <c r="A637" s="322" t="s">
        <v>954</v>
      </c>
      <c r="B637" s="46" t="s">
        <v>2154</v>
      </c>
      <c r="C637" s="444" t="s">
        <v>363</v>
      </c>
      <c r="D637" s="444" t="s">
        <v>550</v>
      </c>
      <c r="E637" s="424">
        <v>265444693.44000003</v>
      </c>
      <c r="F637" s="46" t="s">
        <v>1746</v>
      </c>
      <c r="H637" s="322"/>
      <c r="J637" s="444"/>
      <c r="K637" s="444"/>
    </row>
    <row r="638" spans="1:11" ht="15" customHeight="1" x14ac:dyDescent="0.25">
      <c r="A638" s="322" t="s">
        <v>954</v>
      </c>
      <c r="B638" s="46" t="s">
        <v>2155</v>
      </c>
      <c r="C638" s="444" t="s">
        <v>363</v>
      </c>
      <c r="D638" s="444" t="s">
        <v>550</v>
      </c>
      <c r="E638" s="424">
        <v>269316795</v>
      </c>
      <c r="F638" s="46" t="s">
        <v>1746</v>
      </c>
      <c r="H638" s="322"/>
      <c r="J638" s="444"/>
      <c r="K638" s="444"/>
    </row>
    <row r="639" spans="1:11" ht="15" customHeight="1" x14ac:dyDescent="0.25">
      <c r="A639" s="322" t="s">
        <v>954</v>
      </c>
      <c r="B639" s="46" t="s">
        <v>2156</v>
      </c>
      <c r="C639" s="444" t="s">
        <v>363</v>
      </c>
      <c r="D639" s="444" t="s">
        <v>550</v>
      </c>
      <c r="E639" s="424">
        <v>271873479</v>
      </c>
      <c r="F639" s="46" t="s">
        <v>1746</v>
      </c>
      <c r="H639" s="322"/>
      <c r="J639" s="444"/>
      <c r="K639" s="444"/>
    </row>
    <row r="640" spans="1:11" ht="15" customHeight="1" x14ac:dyDescent="0.25">
      <c r="A640" s="322" t="s">
        <v>954</v>
      </c>
      <c r="B640" s="46" t="s">
        <v>2157</v>
      </c>
      <c r="C640" s="444" t="s">
        <v>363</v>
      </c>
      <c r="D640" s="444" t="s">
        <v>550</v>
      </c>
      <c r="E640" s="424">
        <v>273357375.48000002</v>
      </c>
      <c r="F640" s="46" t="s">
        <v>1746</v>
      </c>
      <c r="H640" s="322"/>
      <c r="J640" s="444"/>
      <c r="K640" s="444"/>
    </row>
    <row r="641" spans="1:11" ht="15" customHeight="1" x14ac:dyDescent="0.25">
      <c r="A641" s="322" t="s">
        <v>954</v>
      </c>
      <c r="B641" s="46" t="s">
        <v>2158</v>
      </c>
      <c r="C641" s="444" t="s">
        <v>363</v>
      </c>
      <c r="D641" s="444" t="s">
        <v>550</v>
      </c>
      <c r="E641" s="424">
        <v>277049416.56</v>
      </c>
      <c r="F641" s="46" t="s">
        <v>1746</v>
      </c>
      <c r="H641" s="322"/>
      <c r="J641" s="444"/>
      <c r="K641" s="444"/>
    </row>
    <row r="642" spans="1:11" ht="15" customHeight="1" x14ac:dyDescent="0.25">
      <c r="A642" s="322" t="s">
        <v>954</v>
      </c>
      <c r="B642" s="46" t="s">
        <v>2159</v>
      </c>
      <c r="C642" s="444" t="s">
        <v>363</v>
      </c>
      <c r="D642" s="444" t="s">
        <v>550</v>
      </c>
      <c r="E642" s="424">
        <v>279679523.27999997</v>
      </c>
      <c r="F642" s="46" t="s">
        <v>1746</v>
      </c>
      <c r="H642" s="322"/>
      <c r="J642" s="444"/>
      <c r="K642" s="444"/>
    </row>
    <row r="643" spans="1:11" ht="15" customHeight="1" x14ac:dyDescent="0.25">
      <c r="A643" s="322" t="s">
        <v>954</v>
      </c>
      <c r="B643" s="46" t="s">
        <v>1934</v>
      </c>
      <c r="C643" s="444" t="s">
        <v>363</v>
      </c>
      <c r="D643" s="444" t="s">
        <v>550</v>
      </c>
      <c r="E643" s="424">
        <v>281500231.91999996</v>
      </c>
      <c r="F643" s="46" t="s">
        <v>1746</v>
      </c>
      <c r="H643" s="322"/>
      <c r="J643" s="444"/>
      <c r="K643" s="444"/>
    </row>
    <row r="644" spans="1:11" ht="15" customHeight="1" x14ac:dyDescent="0.25">
      <c r="A644" s="322" t="s">
        <v>954</v>
      </c>
      <c r="B644" s="46" t="s">
        <v>1935</v>
      </c>
      <c r="C644" s="444" t="s">
        <v>363</v>
      </c>
      <c r="D644" s="444" t="s">
        <v>550</v>
      </c>
      <c r="E644" s="424">
        <v>285006822.36000001</v>
      </c>
      <c r="F644" s="46" t="s">
        <v>1746</v>
      </c>
      <c r="H644" s="322"/>
      <c r="J644" s="444"/>
      <c r="K644" s="444"/>
    </row>
    <row r="645" spans="1:11" ht="15" customHeight="1" x14ac:dyDescent="0.25">
      <c r="A645" s="322" t="s">
        <v>954</v>
      </c>
      <c r="B645" s="46" t="s">
        <v>1936</v>
      </c>
      <c r="C645" s="444" t="s">
        <v>363</v>
      </c>
      <c r="D645" s="444" t="s">
        <v>550</v>
      </c>
      <c r="E645" s="424">
        <v>287712464.15999997</v>
      </c>
      <c r="F645" s="46" t="s">
        <v>1746</v>
      </c>
      <c r="H645" s="322"/>
      <c r="J645" s="444"/>
      <c r="K645" s="444"/>
    </row>
    <row r="646" spans="1:11" ht="15" customHeight="1" x14ac:dyDescent="0.25">
      <c r="A646" s="322" t="s">
        <v>954</v>
      </c>
      <c r="B646" s="46" t="s">
        <v>2160</v>
      </c>
      <c r="C646" s="444" t="s">
        <v>363</v>
      </c>
      <c r="D646" s="444" t="s">
        <v>550</v>
      </c>
      <c r="E646" s="424">
        <v>289879745.51999998</v>
      </c>
      <c r="F646" s="46" t="s">
        <v>1746</v>
      </c>
      <c r="H646" s="322"/>
      <c r="J646" s="444"/>
      <c r="K646" s="444"/>
    </row>
    <row r="647" spans="1:11" ht="15" customHeight="1" x14ac:dyDescent="0.25">
      <c r="A647" s="322" t="s">
        <v>954</v>
      </c>
      <c r="B647" s="46" t="s">
        <v>2161</v>
      </c>
      <c r="C647" s="444" t="s">
        <v>363</v>
      </c>
      <c r="D647" s="444" t="s">
        <v>550</v>
      </c>
      <c r="E647" s="424">
        <v>293195713.67999995</v>
      </c>
      <c r="F647" s="46" t="s">
        <v>1746</v>
      </c>
      <c r="H647" s="322"/>
      <c r="J647" s="444"/>
      <c r="K647" s="444"/>
    </row>
    <row r="648" spans="1:11" ht="15" customHeight="1" x14ac:dyDescent="0.25">
      <c r="A648" s="322" t="s">
        <v>954</v>
      </c>
      <c r="B648" s="46" t="s">
        <v>2162</v>
      </c>
      <c r="C648" s="444" t="s">
        <v>363</v>
      </c>
      <c r="D648" s="444" t="s">
        <v>550</v>
      </c>
      <c r="E648" s="424">
        <v>295979002.91999996</v>
      </c>
      <c r="F648" s="46" t="s">
        <v>1746</v>
      </c>
      <c r="H648" s="322"/>
      <c r="J648" s="444"/>
      <c r="K648" s="444"/>
    </row>
    <row r="649" spans="1:11" ht="15" customHeight="1" x14ac:dyDescent="0.25">
      <c r="A649" s="322" t="s">
        <v>954</v>
      </c>
      <c r="B649" s="46" t="s">
        <v>2038</v>
      </c>
      <c r="C649" s="444" t="s">
        <v>363</v>
      </c>
      <c r="D649" s="444" t="s">
        <v>550</v>
      </c>
      <c r="E649" s="424">
        <v>298502908.91999996</v>
      </c>
      <c r="F649" s="46" t="s">
        <v>1746</v>
      </c>
      <c r="H649" s="322"/>
      <c r="J649" s="444"/>
      <c r="K649" s="444"/>
    </row>
    <row r="650" spans="1:11" ht="15" customHeight="1" x14ac:dyDescent="0.25">
      <c r="A650" s="322" t="s">
        <v>954</v>
      </c>
      <c r="B650" s="46" t="s">
        <v>2039</v>
      </c>
      <c r="C650" s="444" t="s">
        <v>363</v>
      </c>
      <c r="D650" s="444" t="s">
        <v>550</v>
      </c>
      <c r="E650" s="424">
        <v>301622500.44</v>
      </c>
      <c r="F650" s="46" t="s">
        <v>1746</v>
      </c>
      <c r="H650" s="322"/>
      <c r="J650" s="444"/>
      <c r="K650" s="444"/>
    </row>
    <row r="651" spans="1:11" ht="15" customHeight="1" x14ac:dyDescent="0.25">
      <c r="A651" s="322" t="s">
        <v>954</v>
      </c>
      <c r="B651" s="46" t="s">
        <v>2040</v>
      </c>
      <c r="C651" s="444" t="s">
        <v>363</v>
      </c>
      <c r="D651" s="444" t="s">
        <v>550</v>
      </c>
      <c r="E651" s="424">
        <v>303291556.20000005</v>
      </c>
      <c r="F651" s="46" t="s">
        <v>1746</v>
      </c>
      <c r="H651" s="322"/>
      <c r="J651" s="444"/>
      <c r="K651" s="444"/>
    </row>
    <row r="652" spans="1:11" ht="15" customHeight="1" x14ac:dyDescent="0.25">
      <c r="A652" s="322" t="s">
        <v>1805</v>
      </c>
      <c r="B652" s="46" t="s">
        <v>2163</v>
      </c>
      <c r="C652" s="444" t="s">
        <v>363</v>
      </c>
      <c r="D652" s="444" t="s">
        <v>550</v>
      </c>
      <c r="E652" s="424">
        <v>131461194.95999999</v>
      </c>
      <c r="F652" s="46" t="s">
        <v>953</v>
      </c>
      <c r="H652" s="322"/>
      <c r="J652" s="444"/>
      <c r="K652" s="444"/>
    </row>
    <row r="653" spans="1:11" ht="15" customHeight="1" x14ac:dyDescent="0.25">
      <c r="A653" s="322" t="s">
        <v>1805</v>
      </c>
      <c r="B653" s="46" t="s">
        <v>2164</v>
      </c>
      <c r="C653" s="444" t="s">
        <v>363</v>
      </c>
      <c r="D653" s="444" t="s">
        <v>550</v>
      </c>
      <c r="E653" s="424">
        <v>130301290.80000001</v>
      </c>
      <c r="F653" s="46" t="s">
        <v>953</v>
      </c>
      <c r="H653" s="322"/>
      <c r="J653" s="444"/>
      <c r="K653" s="444"/>
    </row>
    <row r="654" spans="1:11" ht="15" customHeight="1" x14ac:dyDescent="0.25">
      <c r="A654" s="322" t="s">
        <v>1805</v>
      </c>
      <c r="B654" s="46" t="s">
        <v>2165</v>
      </c>
      <c r="C654" s="444" t="s">
        <v>363</v>
      </c>
      <c r="D654" s="444" t="s">
        <v>550</v>
      </c>
      <c r="E654" s="424">
        <v>129253560.24000001</v>
      </c>
      <c r="F654" s="46" t="s">
        <v>953</v>
      </c>
      <c r="H654" s="322"/>
      <c r="J654" s="444"/>
      <c r="K654" s="444"/>
    </row>
    <row r="655" spans="1:11" ht="15" customHeight="1" x14ac:dyDescent="0.25">
      <c r="A655" s="322" t="s">
        <v>1805</v>
      </c>
      <c r="B655" s="46" t="s">
        <v>2166</v>
      </c>
      <c r="C655" s="444" t="s">
        <v>363</v>
      </c>
      <c r="D655" s="444" t="s">
        <v>550</v>
      </c>
      <c r="E655" s="424">
        <v>128093801.75999999</v>
      </c>
      <c r="F655" s="46" t="s">
        <v>953</v>
      </c>
      <c r="H655" s="322"/>
      <c r="J655" s="444"/>
      <c r="K655" s="444"/>
    </row>
    <row r="656" spans="1:11" ht="15" customHeight="1" x14ac:dyDescent="0.25">
      <c r="A656" s="322" t="s">
        <v>1805</v>
      </c>
      <c r="B656" s="46" t="s">
        <v>2167</v>
      </c>
      <c r="C656" s="444" t="s">
        <v>363</v>
      </c>
      <c r="D656" s="444" t="s">
        <v>550</v>
      </c>
      <c r="E656" s="424">
        <v>202320748.19999999</v>
      </c>
      <c r="F656" s="46" t="s">
        <v>953</v>
      </c>
      <c r="H656" s="322"/>
      <c r="J656" s="444"/>
      <c r="K656" s="444"/>
    </row>
    <row r="657" spans="1:11" ht="15" customHeight="1" x14ac:dyDescent="0.25">
      <c r="A657" s="322" t="s">
        <v>1805</v>
      </c>
      <c r="B657" s="46" t="s">
        <v>2168</v>
      </c>
      <c r="C657" s="444" t="s">
        <v>363</v>
      </c>
      <c r="D657" s="444" t="s">
        <v>550</v>
      </c>
      <c r="E657" s="424">
        <v>182311527.36000001</v>
      </c>
      <c r="F657" s="46" t="s">
        <v>953</v>
      </c>
      <c r="H657" s="322"/>
      <c r="J657" s="444"/>
      <c r="K657" s="444"/>
    </row>
    <row r="658" spans="1:11" ht="15" customHeight="1" x14ac:dyDescent="0.25">
      <c r="A658" s="322" t="s">
        <v>1805</v>
      </c>
      <c r="B658" s="46" t="s">
        <v>2169</v>
      </c>
      <c r="C658" s="444" t="s">
        <v>363</v>
      </c>
      <c r="D658" s="444" t="s">
        <v>550</v>
      </c>
      <c r="E658" s="424">
        <v>191474435.16000003</v>
      </c>
      <c r="F658" s="46" t="s">
        <v>953</v>
      </c>
      <c r="H658" s="322"/>
      <c r="J658" s="444"/>
      <c r="K658" s="444"/>
    </row>
    <row r="659" spans="1:11" ht="15" customHeight="1" x14ac:dyDescent="0.25">
      <c r="A659" s="322" t="s">
        <v>1805</v>
      </c>
      <c r="B659" s="46" t="s">
        <v>2170</v>
      </c>
      <c r="C659" s="444" t="s">
        <v>363</v>
      </c>
      <c r="D659" s="444" t="s">
        <v>550</v>
      </c>
      <c r="E659" s="424">
        <v>94818523.080000013</v>
      </c>
      <c r="F659" s="46" t="s">
        <v>953</v>
      </c>
      <c r="H659" s="322"/>
      <c r="J659" s="444"/>
      <c r="K659" s="444"/>
    </row>
    <row r="660" spans="1:11" ht="15" customHeight="1" x14ac:dyDescent="0.25">
      <c r="A660" s="322" t="s">
        <v>1805</v>
      </c>
      <c r="B660" s="46" t="s">
        <v>2171</v>
      </c>
      <c r="C660" s="444" t="s">
        <v>363</v>
      </c>
      <c r="D660" s="444" t="s">
        <v>550</v>
      </c>
      <c r="E660" s="424">
        <v>162644727.36000001</v>
      </c>
      <c r="F660" s="46" t="s">
        <v>953</v>
      </c>
      <c r="H660" s="322"/>
      <c r="J660" s="444"/>
      <c r="K660" s="444"/>
    </row>
    <row r="661" spans="1:11" ht="15" customHeight="1" x14ac:dyDescent="0.25">
      <c r="A661" s="322" t="s">
        <v>1805</v>
      </c>
      <c r="B661" s="46" t="s">
        <v>2172</v>
      </c>
      <c r="C661" s="444" t="s">
        <v>363</v>
      </c>
      <c r="D661" s="444" t="s">
        <v>550</v>
      </c>
      <c r="E661" s="424">
        <v>84001783.080000013</v>
      </c>
      <c r="F661" s="46" t="s">
        <v>953</v>
      </c>
      <c r="H661" s="322"/>
      <c r="J661" s="444"/>
      <c r="K661" s="444"/>
    </row>
    <row r="662" spans="1:11" ht="15" customHeight="1" x14ac:dyDescent="0.25">
      <c r="A662" s="322" t="s">
        <v>1805</v>
      </c>
      <c r="B662" s="46" t="s">
        <v>2048</v>
      </c>
      <c r="C662" s="444" t="s">
        <v>363</v>
      </c>
      <c r="D662" s="444" t="s">
        <v>550</v>
      </c>
      <c r="E662" s="424">
        <v>142977927.36000001</v>
      </c>
      <c r="F662" s="46" t="s">
        <v>953</v>
      </c>
      <c r="H662" s="322"/>
      <c r="J662" s="444"/>
      <c r="K662" s="444"/>
    </row>
    <row r="663" spans="1:11" ht="15" customHeight="1" x14ac:dyDescent="0.25">
      <c r="A663" s="322" t="s">
        <v>1805</v>
      </c>
      <c r="B663" s="46" t="s">
        <v>2173</v>
      </c>
      <c r="C663" s="444" t="s">
        <v>363</v>
      </c>
      <c r="D663" s="444" t="s">
        <v>550</v>
      </c>
      <c r="E663" s="424">
        <v>73185043.080000013</v>
      </c>
      <c r="F663" s="46" t="s">
        <v>953</v>
      </c>
      <c r="H663" s="322"/>
      <c r="J663" s="444"/>
      <c r="K663" s="444"/>
    </row>
    <row r="664" spans="1:11" ht="15" customHeight="1" x14ac:dyDescent="0.25">
      <c r="A664" s="322" t="s">
        <v>1805</v>
      </c>
      <c r="B664" s="46" t="s">
        <v>1921</v>
      </c>
      <c r="C664" s="444" t="s">
        <v>363</v>
      </c>
      <c r="D664" s="444" t="s">
        <v>550</v>
      </c>
      <c r="E664" s="424">
        <v>33537648.359999999</v>
      </c>
      <c r="F664" s="46" t="s">
        <v>953</v>
      </c>
      <c r="H664" s="322"/>
      <c r="J664" s="444"/>
      <c r="K664" s="444"/>
    </row>
    <row r="665" spans="1:11" ht="15" customHeight="1" x14ac:dyDescent="0.25">
      <c r="A665" s="322" t="s">
        <v>1805</v>
      </c>
      <c r="B665" s="46" t="s">
        <v>2174</v>
      </c>
      <c r="C665" s="444" t="s">
        <v>363</v>
      </c>
      <c r="D665" s="444" t="s">
        <v>550</v>
      </c>
      <c r="E665" s="424">
        <v>7986323.2800000003</v>
      </c>
      <c r="F665" s="46" t="s">
        <v>953</v>
      </c>
      <c r="H665" s="322"/>
      <c r="J665" s="444"/>
      <c r="K665" s="444"/>
    </row>
    <row r="666" spans="1:11" ht="15" customHeight="1" x14ac:dyDescent="0.25">
      <c r="A666" s="322" t="s">
        <v>1805</v>
      </c>
      <c r="B666" s="46" t="s">
        <v>2175</v>
      </c>
      <c r="C666" s="444" t="s">
        <v>363</v>
      </c>
      <c r="D666" s="444" t="s">
        <v>550</v>
      </c>
      <c r="E666" s="424">
        <v>33243811.799999997</v>
      </c>
      <c r="F666" s="46" t="s">
        <v>953</v>
      </c>
      <c r="H666" s="322"/>
      <c r="J666" s="444"/>
      <c r="K666" s="444"/>
    </row>
    <row r="667" spans="1:11" ht="15" customHeight="1" x14ac:dyDescent="0.25">
      <c r="A667" s="322" t="s">
        <v>1805</v>
      </c>
      <c r="B667" s="46" t="s">
        <v>2176</v>
      </c>
      <c r="C667" s="444" t="s">
        <v>363</v>
      </c>
      <c r="D667" s="444" t="s">
        <v>550</v>
      </c>
      <c r="E667" s="424">
        <v>7922661.1200000001</v>
      </c>
      <c r="F667" s="46" t="s">
        <v>953</v>
      </c>
      <c r="H667" s="322"/>
      <c r="J667" s="444"/>
      <c r="K667" s="444"/>
    </row>
    <row r="668" spans="1:11" ht="15" customHeight="1" x14ac:dyDescent="0.25">
      <c r="A668" s="322" t="s">
        <v>1805</v>
      </c>
      <c r="B668" s="46" t="s">
        <v>2177</v>
      </c>
      <c r="C668" s="444" t="s">
        <v>363</v>
      </c>
      <c r="D668" s="444" t="s">
        <v>550</v>
      </c>
      <c r="E668" s="424">
        <v>32978455.680000003</v>
      </c>
      <c r="F668" s="46" t="s">
        <v>953</v>
      </c>
      <c r="H668" s="322"/>
      <c r="J668" s="444"/>
      <c r="K668" s="444"/>
    </row>
    <row r="669" spans="1:11" ht="15" customHeight="1" x14ac:dyDescent="0.25">
      <c r="A669" s="322" t="s">
        <v>1805</v>
      </c>
      <c r="B669" s="46" t="s">
        <v>2178</v>
      </c>
      <c r="C669" s="444" t="s">
        <v>363</v>
      </c>
      <c r="D669" s="444" t="s">
        <v>550</v>
      </c>
      <c r="E669" s="424">
        <v>7852079.1600000001</v>
      </c>
      <c r="F669" s="46" t="s">
        <v>953</v>
      </c>
      <c r="H669" s="322"/>
      <c r="J669" s="444"/>
      <c r="K669" s="444"/>
    </row>
    <row r="670" spans="1:11" ht="15" customHeight="1" x14ac:dyDescent="0.25">
      <c r="A670" s="322" t="s">
        <v>1805</v>
      </c>
      <c r="B670" s="46" t="s">
        <v>1924</v>
      </c>
      <c r="C670" s="444" t="s">
        <v>363</v>
      </c>
      <c r="D670" s="444" t="s">
        <v>550</v>
      </c>
      <c r="E670" s="424">
        <v>32684619.120000001</v>
      </c>
      <c r="F670" s="46" t="s">
        <v>953</v>
      </c>
      <c r="H670" s="322"/>
      <c r="J670" s="444"/>
      <c r="K670" s="444"/>
    </row>
    <row r="671" spans="1:11" ht="15" customHeight="1" x14ac:dyDescent="0.25">
      <c r="A671" s="322" t="s">
        <v>1805</v>
      </c>
      <c r="B671" s="46" t="s">
        <v>2179</v>
      </c>
      <c r="C671" s="444" t="s">
        <v>363</v>
      </c>
      <c r="D671" s="444" t="s">
        <v>550</v>
      </c>
      <c r="E671" s="424">
        <v>7783828.0799999991</v>
      </c>
      <c r="F671" s="46" t="s">
        <v>953</v>
      </c>
      <c r="H671" s="322"/>
      <c r="J671" s="444"/>
      <c r="K671" s="444"/>
    </row>
    <row r="672" spans="1:11" ht="15" customHeight="1" x14ac:dyDescent="0.25">
      <c r="A672" s="322" t="s">
        <v>1805</v>
      </c>
      <c r="B672" s="46" t="s">
        <v>1925</v>
      </c>
      <c r="C672" s="444" t="s">
        <v>363</v>
      </c>
      <c r="D672" s="444" t="s">
        <v>550</v>
      </c>
      <c r="E672" s="424">
        <v>32400324.599999998</v>
      </c>
      <c r="F672" s="46" t="s">
        <v>953</v>
      </c>
      <c r="H672" s="322"/>
      <c r="J672" s="444"/>
      <c r="K672" s="444"/>
    </row>
    <row r="673" spans="1:11" ht="15" customHeight="1" x14ac:dyDescent="0.25">
      <c r="A673" s="322" t="s">
        <v>1805</v>
      </c>
      <c r="B673" s="46" t="s">
        <v>2180</v>
      </c>
      <c r="C673" s="444" t="s">
        <v>363</v>
      </c>
      <c r="D673" s="444" t="s">
        <v>550</v>
      </c>
      <c r="E673" s="424">
        <v>7713246.1200000001</v>
      </c>
      <c r="F673" s="46" t="s">
        <v>953</v>
      </c>
      <c r="H673" s="322"/>
      <c r="J673" s="444"/>
      <c r="K673" s="444"/>
    </row>
    <row r="674" spans="1:11" ht="15" customHeight="1" x14ac:dyDescent="0.25">
      <c r="A674" s="322" t="s">
        <v>1805</v>
      </c>
      <c r="B674" s="46" t="s">
        <v>2181</v>
      </c>
      <c r="C674" s="444" t="s">
        <v>363</v>
      </c>
      <c r="D674" s="444" t="s">
        <v>550</v>
      </c>
      <c r="E674" s="424">
        <v>32106488.040000003</v>
      </c>
      <c r="F674" s="46" t="s">
        <v>953</v>
      </c>
      <c r="H674" s="322"/>
      <c r="J674" s="444"/>
      <c r="K674" s="444"/>
    </row>
    <row r="675" spans="1:11" ht="15" customHeight="1" x14ac:dyDescent="0.25">
      <c r="A675" s="322" t="s">
        <v>1805</v>
      </c>
      <c r="B675" s="46" t="s">
        <v>2182</v>
      </c>
      <c r="C675" s="444" t="s">
        <v>363</v>
      </c>
      <c r="D675" s="444" t="s">
        <v>550</v>
      </c>
      <c r="E675" s="424">
        <v>7644995.04</v>
      </c>
      <c r="F675" s="46" t="s">
        <v>953</v>
      </c>
      <c r="H675" s="322"/>
      <c r="J675" s="444"/>
      <c r="K675" s="444"/>
    </row>
    <row r="676" spans="1:11" ht="15" customHeight="1" x14ac:dyDescent="0.25">
      <c r="A676" s="322" t="s">
        <v>1805</v>
      </c>
      <c r="B676" s="46" t="s">
        <v>2183</v>
      </c>
      <c r="C676" s="444" t="s">
        <v>363</v>
      </c>
      <c r="D676" s="444" t="s">
        <v>550</v>
      </c>
      <c r="E676" s="424">
        <v>31822193.52</v>
      </c>
      <c r="F676" s="46" t="s">
        <v>953</v>
      </c>
      <c r="H676" s="322"/>
      <c r="J676" s="444"/>
      <c r="K676" s="444"/>
    </row>
    <row r="677" spans="1:11" ht="15" customHeight="1" x14ac:dyDescent="0.25">
      <c r="A677" s="322" t="s">
        <v>1805</v>
      </c>
      <c r="B677" s="46" t="s">
        <v>1928</v>
      </c>
      <c r="C677" s="444" t="s">
        <v>363</v>
      </c>
      <c r="D677" s="444" t="s">
        <v>550</v>
      </c>
      <c r="E677" s="424">
        <v>7574485.9200000009</v>
      </c>
      <c r="F677" s="46" t="s">
        <v>953</v>
      </c>
      <c r="H677" s="322"/>
      <c r="J677" s="444"/>
      <c r="K677" s="444"/>
    </row>
    <row r="678" spans="1:11" ht="15" customHeight="1" x14ac:dyDescent="0.25">
      <c r="A678" s="322" t="s">
        <v>1805</v>
      </c>
      <c r="B678" s="46" t="s">
        <v>2026</v>
      </c>
      <c r="C678" s="444" t="s">
        <v>363</v>
      </c>
      <c r="D678" s="444" t="s">
        <v>550</v>
      </c>
      <c r="E678" s="424">
        <v>31528356.959999997</v>
      </c>
      <c r="F678" s="46" t="s">
        <v>953</v>
      </c>
      <c r="H678" s="322"/>
      <c r="J678" s="444"/>
      <c r="K678" s="444"/>
    </row>
    <row r="679" spans="1:11" ht="15" customHeight="1" x14ac:dyDescent="0.25">
      <c r="A679" s="322" t="s">
        <v>1805</v>
      </c>
      <c r="B679" s="46" t="s">
        <v>2184</v>
      </c>
      <c r="C679" s="444" t="s">
        <v>363</v>
      </c>
      <c r="D679" s="444" t="s">
        <v>550</v>
      </c>
      <c r="E679" s="424">
        <v>7503903.96</v>
      </c>
      <c r="F679" s="46" t="s">
        <v>953</v>
      </c>
      <c r="H679" s="322"/>
      <c r="J679" s="444"/>
      <c r="K679" s="444"/>
    </row>
    <row r="680" spans="1:11" ht="15" customHeight="1" x14ac:dyDescent="0.25">
      <c r="A680" s="322" t="s">
        <v>1805</v>
      </c>
      <c r="B680" s="46" t="s">
        <v>2185</v>
      </c>
      <c r="C680" s="444" t="s">
        <v>363</v>
      </c>
      <c r="D680" s="444" t="s">
        <v>550</v>
      </c>
      <c r="E680" s="424">
        <v>31234520.400000002</v>
      </c>
      <c r="F680" s="46" t="s">
        <v>953</v>
      </c>
      <c r="H680" s="322"/>
      <c r="J680" s="444"/>
      <c r="K680" s="444"/>
    </row>
    <row r="681" spans="1:11" ht="15" customHeight="1" x14ac:dyDescent="0.25">
      <c r="A681" s="322" t="s">
        <v>1805</v>
      </c>
      <c r="B681" s="46" t="s">
        <v>2186</v>
      </c>
      <c r="C681" s="444" t="s">
        <v>363</v>
      </c>
      <c r="D681" s="444" t="s">
        <v>550</v>
      </c>
      <c r="E681" s="424">
        <v>7435652.8800000008</v>
      </c>
      <c r="F681" s="46" t="s">
        <v>953</v>
      </c>
      <c r="H681" s="322"/>
      <c r="J681" s="444"/>
      <c r="K681" s="444"/>
    </row>
    <row r="682" spans="1:11" ht="15" customHeight="1" x14ac:dyDescent="0.25">
      <c r="A682" s="322" t="s">
        <v>1805</v>
      </c>
      <c r="B682" s="46" t="s">
        <v>2187</v>
      </c>
      <c r="C682" s="444" t="s">
        <v>363</v>
      </c>
      <c r="D682" s="444" t="s">
        <v>550</v>
      </c>
      <c r="E682" s="424">
        <v>30950225.879999999</v>
      </c>
      <c r="F682" s="46" t="s">
        <v>953</v>
      </c>
      <c r="H682" s="322"/>
      <c r="J682" s="444"/>
      <c r="K682" s="444"/>
    </row>
    <row r="683" spans="1:11" ht="15" customHeight="1" x14ac:dyDescent="0.25">
      <c r="A683" s="322" t="s">
        <v>1805</v>
      </c>
      <c r="B683" s="46" t="s">
        <v>2029</v>
      </c>
      <c r="C683" s="444" t="s">
        <v>363</v>
      </c>
      <c r="D683" s="444" t="s">
        <v>550</v>
      </c>
      <c r="E683" s="424">
        <v>7365143.7599999998</v>
      </c>
      <c r="F683" s="46" t="s">
        <v>953</v>
      </c>
      <c r="H683" s="322"/>
      <c r="J683" s="444"/>
      <c r="K683" s="444"/>
    </row>
    <row r="684" spans="1:11" ht="15" customHeight="1" x14ac:dyDescent="0.25">
      <c r="A684" s="322" t="s">
        <v>1805</v>
      </c>
      <c r="B684" s="46" t="s">
        <v>2188</v>
      </c>
      <c r="C684" s="444" t="s">
        <v>363</v>
      </c>
      <c r="D684" s="444" t="s">
        <v>550</v>
      </c>
      <c r="E684" s="424">
        <v>30656389.319999997</v>
      </c>
      <c r="F684" s="46" t="s">
        <v>953</v>
      </c>
      <c r="H684" s="322"/>
      <c r="J684" s="444"/>
      <c r="K684" s="444"/>
    </row>
    <row r="685" spans="1:11" ht="15" customHeight="1" x14ac:dyDescent="0.25">
      <c r="A685" s="322" t="s">
        <v>1805</v>
      </c>
      <c r="B685" s="46" t="s">
        <v>2030</v>
      </c>
      <c r="C685" s="444" t="s">
        <v>363</v>
      </c>
      <c r="D685" s="444" t="s">
        <v>550</v>
      </c>
      <c r="E685" s="424">
        <v>7296819.8399999999</v>
      </c>
      <c r="F685" s="46" t="s">
        <v>953</v>
      </c>
      <c r="H685" s="322"/>
      <c r="J685" s="444"/>
      <c r="K685" s="444"/>
    </row>
    <row r="686" spans="1:11" ht="15" customHeight="1" x14ac:dyDescent="0.25">
      <c r="A686" s="322" t="s">
        <v>1805</v>
      </c>
      <c r="B686" s="46" t="s">
        <v>2189</v>
      </c>
      <c r="C686" s="444" t="s">
        <v>363</v>
      </c>
      <c r="D686" s="444" t="s">
        <v>550</v>
      </c>
      <c r="E686" s="424">
        <v>30372094.799999997</v>
      </c>
      <c r="F686" s="46" t="s">
        <v>953</v>
      </c>
      <c r="H686" s="322"/>
      <c r="J686" s="444"/>
      <c r="K686" s="444"/>
    </row>
    <row r="687" spans="1:11" ht="15" customHeight="1" x14ac:dyDescent="0.25">
      <c r="A687" s="322" t="s">
        <v>1805</v>
      </c>
      <c r="B687" s="46" t="s">
        <v>2190</v>
      </c>
      <c r="C687" s="444" t="s">
        <v>363</v>
      </c>
      <c r="D687" s="444" t="s">
        <v>550</v>
      </c>
      <c r="E687" s="424">
        <v>7226310.7200000007</v>
      </c>
      <c r="F687" s="46" t="s">
        <v>953</v>
      </c>
      <c r="H687" s="322"/>
      <c r="J687" s="444"/>
      <c r="K687" s="444"/>
    </row>
    <row r="688" spans="1:11" ht="15" customHeight="1" x14ac:dyDescent="0.25">
      <c r="A688" s="322" t="s">
        <v>1805</v>
      </c>
      <c r="B688" s="46" t="s">
        <v>2191</v>
      </c>
      <c r="C688" s="444" t="s">
        <v>363</v>
      </c>
      <c r="D688" s="444" t="s">
        <v>550</v>
      </c>
      <c r="E688" s="424">
        <v>30078258.239999998</v>
      </c>
      <c r="F688" s="46" t="s">
        <v>953</v>
      </c>
      <c r="H688" s="322"/>
      <c r="J688" s="444"/>
      <c r="K688" s="444"/>
    </row>
    <row r="689" spans="1:11" ht="15" customHeight="1" x14ac:dyDescent="0.25">
      <c r="A689" s="322" t="s">
        <v>1805</v>
      </c>
      <c r="B689" s="46" t="s">
        <v>2192</v>
      </c>
      <c r="C689" s="444" t="s">
        <v>363</v>
      </c>
      <c r="D689" s="444" t="s">
        <v>550</v>
      </c>
      <c r="E689" s="424">
        <v>7155728.7599999998</v>
      </c>
      <c r="F689" s="46" t="s">
        <v>953</v>
      </c>
      <c r="H689" s="322"/>
      <c r="J689" s="444"/>
      <c r="K689" s="444"/>
    </row>
    <row r="690" spans="1:11" ht="15" customHeight="1" x14ac:dyDescent="0.25">
      <c r="A690" s="322" t="s">
        <v>1805</v>
      </c>
      <c r="B690" s="46" t="s">
        <v>2193</v>
      </c>
      <c r="C690" s="444" t="s">
        <v>363</v>
      </c>
      <c r="D690" s="444" t="s">
        <v>550</v>
      </c>
      <c r="E690" s="424">
        <v>29784421.68</v>
      </c>
      <c r="F690" s="46" t="s">
        <v>953</v>
      </c>
      <c r="H690" s="322"/>
      <c r="J690" s="444"/>
      <c r="K690" s="444"/>
    </row>
    <row r="691" spans="1:11" ht="15" customHeight="1" x14ac:dyDescent="0.25">
      <c r="A691" s="322" t="s">
        <v>1805</v>
      </c>
      <c r="B691" s="46" t="s">
        <v>2033</v>
      </c>
      <c r="C691" s="444" t="s">
        <v>363</v>
      </c>
      <c r="D691" s="444" t="s">
        <v>550</v>
      </c>
      <c r="E691" s="424">
        <v>7092066.5999999996</v>
      </c>
      <c r="F691" s="46" t="s">
        <v>953</v>
      </c>
      <c r="H691" s="322"/>
      <c r="J691" s="444"/>
      <c r="K691" s="444"/>
    </row>
    <row r="692" spans="1:11" ht="15" customHeight="1" x14ac:dyDescent="0.25">
      <c r="A692" s="322" t="s">
        <v>1805</v>
      </c>
      <c r="B692" s="46" t="s">
        <v>2194</v>
      </c>
      <c r="C692" s="444" t="s">
        <v>363</v>
      </c>
      <c r="D692" s="444" t="s">
        <v>550</v>
      </c>
      <c r="E692" s="424">
        <v>29519065.560000002</v>
      </c>
      <c r="F692" s="46" t="s">
        <v>953</v>
      </c>
      <c r="H692" s="322"/>
      <c r="J692" s="444"/>
      <c r="K692" s="444"/>
    </row>
    <row r="693" spans="1:11" ht="15" customHeight="1" x14ac:dyDescent="0.25">
      <c r="A693" s="322" t="s">
        <v>1805</v>
      </c>
      <c r="B693" s="46" t="s">
        <v>2195</v>
      </c>
      <c r="C693" s="444" t="s">
        <v>363</v>
      </c>
      <c r="D693" s="444" t="s">
        <v>550</v>
      </c>
      <c r="E693" s="424">
        <v>7021484.6400000006</v>
      </c>
      <c r="F693" s="46" t="s">
        <v>953</v>
      </c>
      <c r="H693" s="322"/>
      <c r="J693" s="444"/>
      <c r="K693" s="444"/>
    </row>
    <row r="694" spans="1:11" ht="15" customHeight="1" x14ac:dyDescent="0.25">
      <c r="A694" s="322" t="s">
        <v>1805</v>
      </c>
      <c r="B694" s="46" t="s">
        <v>2196</v>
      </c>
      <c r="C694" s="444" t="s">
        <v>363</v>
      </c>
      <c r="D694" s="444" t="s">
        <v>550</v>
      </c>
      <c r="E694" s="424">
        <v>29225229</v>
      </c>
      <c r="F694" s="46" t="s">
        <v>953</v>
      </c>
      <c r="H694" s="322"/>
      <c r="J694" s="444"/>
      <c r="K694" s="444"/>
    </row>
    <row r="695" spans="1:11" ht="15" customHeight="1" x14ac:dyDescent="0.25">
      <c r="A695" s="322" t="s">
        <v>1805</v>
      </c>
      <c r="B695" s="46" t="s">
        <v>2197</v>
      </c>
      <c r="C695" s="444" t="s">
        <v>363</v>
      </c>
      <c r="D695" s="444" t="s">
        <v>550</v>
      </c>
      <c r="E695" s="424">
        <v>6947770.5600000005</v>
      </c>
      <c r="F695" s="46" t="s">
        <v>953</v>
      </c>
      <c r="H695" s="322"/>
      <c r="J695" s="444"/>
      <c r="K695" s="444"/>
    </row>
    <row r="696" spans="1:11" ht="15" customHeight="1" x14ac:dyDescent="0.25">
      <c r="A696" s="322" t="s">
        <v>1805</v>
      </c>
      <c r="B696" s="46" t="s">
        <v>2198</v>
      </c>
      <c r="C696" s="444" t="s">
        <v>363</v>
      </c>
      <c r="D696" s="444" t="s">
        <v>550</v>
      </c>
      <c r="E696" s="424">
        <v>28940934.479999997</v>
      </c>
      <c r="F696" s="46" t="s">
        <v>953</v>
      </c>
      <c r="H696" s="322"/>
      <c r="J696" s="444"/>
      <c r="K696" s="444"/>
    </row>
    <row r="697" spans="1:11" ht="15" customHeight="1" x14ac:dyDescent="0.25">
      <c r="A697" s="322" t="s">
        <v>1805</v>
      </c>
      <c r="B697" s="46" t="s">
        <v>2199</v>
      </c>
      <c r="C697" s="444" t="s">
        <v>363</v>
      </c>
      <c r="D697" s="444" t="s">
        <v>550</v>
      </c>
      <c r="E697" s="424">
        <v>6877261.4399999995</v>
      </c>
      <c r="F697" s="46" t="s">
        <v>953</v>
      </c>
      <c r="H697" s="322"/>
      <c r="J697" s="444"/>
      <c r="K697" s="444"/>
    </row>
    <row r="698" spans="1:11" ht="15" customHeight="1" x14ac:dyDescent="0.25">
      <c r="A698" s="322" t="s">
        <v>1805</v>
      </c>
      <c r="B698" s="46" t="s">
        <v>2200</v>
      </c>
      <c r="C698" s="444" t="s">
        <v>363</v>
      </c>
      <c r="D698" s="444" t="s">
        <v>550</v>
      </c>
      <c r="E698" s="424">
        <v>28647097.920000002</v>
      </c>
      <c r="F698" s="46" t="s">
        <v>953</v>
      </c>
      <c r="H698" s="322"/>
      <c r="J698" s="444"/>
      <c r="K698" s="444"/>
    </row>
    <row r="699" spans="1:11" ht="15" customHeight="1" x14ac:dyDescent="0.25">
      <c r="A699" s="322" t="s">
        <v>1805</v>
      </c>
      <c r="B699" s="46" t="s">
        <v>2201</v>
      </c>
      <c r="C699" s="444" t="s">
        <v>363</v>
      </c>
      <c r="D699" s="444" t="s">
        <v>550</v>
      </c>
      <c r="E699" s="424">
        <v>6809010.3599999994</v>
      </c>
      <c r="F699" s="46" t="s">
        <v>953</v>
      </c>
      <c r="H699" s="322"/>
      <c r="J699" s="444"/>
      <c r="K699" s="444"/>
    </row>
    <row r="700" spans="1:11" ht="15" customHeight="1" x14ac:dyDescent="0.25">
      <c r="A700" s="322" t="s">
        <v>1805</v>
      </c>
      <c r="B700" s="46" t="s">
        <v>2202</v>
      </c>
      <c r="C700" s="444" t="s">
        <v>363</v>
      </c>
      <c r="D700" s="444" t="s">
        <v>550</v>
      </c>
      <c r="E700" s="424">
        <v>28362803.399999999</v>
      </c>
      <c r="F700" s="46" t="s">
        <v>953</v>
      </c>
      <c r="H700" s="322"/>
      <c r="J700" s="444"/>
      <c r="K700" s="444"/>
    </row>
    <row r="701" spans="1:11" ht="15" customHeight="1" x14ac:dyDescent="0.25">
      <c r="A701" s="322" t="s">
        <v>1805</v>
      </c>
      <c r="B701" s="46" t="s">
        <v>2203</v>
      </c>
      <c r="C701" s="444" t="s">
        <v>363</v>
      </c>
      <c r="D701" s="444" t="s">
        <v>550</v>
      </c>
      <c r="E701" s="424">
        <v>6738574.0800000001</v>
      </c>
      <c r="F701" s="46" t="s">
        <v>953</v>
      </c>
      <c r="H701" s="322"/>
      <c r="J701" s="444"/>
      <c r="K701" s="444"/>
    </row>
    <row r="702" spans="1:11" ht="15" customHeight="1" x14ac:dyDescent="0.25">
      <c r="A702" s="322" t="s">
        <v>1805</v>
      </c>
      <c r="B702" s="46" t="s">
        <v>2204</v>
      </c>
      <c r="C702" s="444" t="s">
        <v>363</v>
      </c>
      <c r="D702" s="444" t="s">
        <v>550</v>
      </c>
      <c r="E702" s="424">
        <v>28068966.84</v>
      </c>
      <c r="F702" s="46" t="s">
        <v>953</v>
      </c>
      <c r="H702" s="322"/>
      <c r="J702" s="444"/>
      <c r="K702" s="444"/>
    </row>
    <row r="703" spans="1:11" ht="15" customHeight="1" x14ac:dyDescent="0.25">
      <c r="A703" s="322" t="s">
        <v>1805</v>
      </c>
      <c r="B703" s="46" t="s">
        <v>2205</v>
      </c>
      <c r="C703" s="444" t="s">
        <v>363</v>
      </c>
      <c r="D703" s="444" t="s">
        <v>550</v>
      </c>
      <c r="E703" s="424">
        <v>6668064.96</v>
      </c>
      <c r="F703" s="46" t="s">
        <v>953</v>
      </c>
      <c r="H703" s="322"/>
      <c r="J703" s="444"/>
      <c r="K703" s="444"/>
    </row>
    <row r="704" spans="1:11" ht="15" customHeight="1" x14ac:dyDescent="0.25">
      <c r="A704" s="322" t="s">
        <v>1805</v>
      </c>
      <c r="B704" s="46" t="s">
        <v>2206</v>
      </c>
      <c r="C704" s="444" t="s">
        <v>363</v>
      </c>
      <c r="D704" s="444" t="s">
        <v>550</v>
      </c>
      <c r="E704" s="424">
        <v>6599813.8800000008</v>
      </c>
      <c r="F704" s="46" t="s">
        <v>953</v>
      </c>
      <c r="H704" s="322"/>
      <c r="J704" s="444"/>
      <c r="K704" s="444"/>
    </row>
    <row r="705" spans="1:11" ht="15" customHeight="1" x14ac:dyDescent="0.25">
      <c r="A705" s="322" t="s">
        <v>1805</v>
      </c>
      <c r="B705" s="46" t="s">
        <v>2207</v>
      </c>
      <c r="C705" s="444" t="s">
        <v>363</v>
      </c>
      <c r="D705" s="444" t="s">
        <v>550</v>
      </c>
      <c r="E705" s="424">
        <v>6529377.5999999996</v>
      </c>
      <c r="F705" s="46" t="s">
        <v>953</v>
      </c>
      <c r="H705" s="322"/>
      <c r="J705" s="444"/>
      <c r="K705" s="444"/>
    </row>
    <row r="706" spans="1:11" ht="15" customHeight="1" x14ac:dyDescent="0.25">
      <c r="A706" s="322" t="s">
        <v>1805</v>
      </c>
      <c r="B706" s="46" t="s">
        <v>2208</v>
      </c>
      <c r="C706" s="444" t="s">
        <v>363</v>
      </c>
      <c r="D706" s="444" t="s">
        <v>550</v>
      </c>
      <c r="E706" s="424">
        <v>6461126.5199999996</v>
      </c>
      <c r="F706" s="46" t="s">
        <v>953</v>
      </c>
      <c r="H706" s="322"/>
      <c r="J706" s="444"/>
      <c r="K706" s="444"/>
    </row>
    <row r="707" spans="1:11" ht="15" customHeight="1" x14ac:dyDescent="0.25">
      <c r="A707" s="322" t="s">
        <v>1805</v>
      </c>
      <c r="B707" s="46" t="s">
        <v>2209</v>
      </c>
      <c r="C707" s="444" t="s">
        <v>363</v>
      </c>
      <c r="D707" s="444" t="s">
        <v>550</v>
      </c>
      <c r="E707" s="424">
        <v>6390690.2400000002</v>
      </c>
      <c r="F707" s="46" t="s">
        <v>953</v>
      </c>
      <c r="H707" s="322"/>
      <c r="J707" s="444"/>
      <c r="K707" s="444"/>
    </row>
    <row r="708" spans="1:11" ht="15" customHeight="1" x14ac:dyDescent="0.25">
      <c r="A708" s="322" t="s">
        <v>1805</v>
      </c>
      <c r="B708" s="46" t="s">
        <v>2210</v>
      </c>
      <c r="C708" s="444" t="s">
        <v>363</v>
      </c>
      <c r="D708" s="444" t="s">
        <v>550</v>
      </c>
      <c r="E708" s="424">
        <v>6320181.1199999992</v>
      </c>
      <c r="F708" s="46" t="s">
        <v>953</v>
      </c>
      <c r="H708" s="322"/>
      <c r="J708" s="444"/>
      <c r="K708" s="444"/>
    </row>
    <row r="709" spans="1:11" ht="15" customHeight="1" x14ac:dyDescent="0.25">
      <c r="A709" s="322" t="s">
        <v>1805</v>
      </c>
      <c r="B709" s="46" t="s">
        <v>2211</v>
      </c>
      <c r="C709" s="444" t="s">
        <v>363</v>
      </c>
      <c r="D709" s="444" t="s">
        <v>550</v>
      </c>
      <c r="E709" s="424">
        <v>6256518.96</v>
      </c>
      <c r="F709" s="46" t="s">
        <v>953</v>
      </c>
      <c r="H709" s="322"/>
      <c r="J709" s="444"/>
      <c r="K709" s="444"/>
    </row>
    <row r="710" spans="1:11" ht="15" customHeight="1" x14ac:dyDescent="0.25">
      <c r="A710" s="322" t="s">
        <v>1805</v>
      </c>
      <c r="B710" s="46" t="s">
        <v>2212</v>
      </c>
      <c r="C710" s="444" t="s">
        <v>363</v>
      </c>
      <c r="D710" s="444" t="s">
        <v>550</v>
      </c>
      <c r="E710" s="424">
        <v>6186009.8399999999</v>
      </c>
      <c r="F710" s="46" t="s">
        <v>953</v>
      </c>
      <c r="H710" s="322"/>
      <c r="J710" s="444"/>
      <c r="K710" s="444"/>
    </row>
    <row r="711" spans="1:11" ht="15" customHeight="1" x14ac:dyDescent="0.25">
      <c r="A711" s="322" t="s">
        <v>1805</v>
      </c>
      <c r="B711" s="46" t="s">
        <v>2213</v>
      </c>
      <c r="C711" s="444" t="s">
        <v>363</v>
      </c>
      <c r="D711" s="444" t="s">
        <v>550</v>
      </c>
      <c r="E711" s="424">
        <v>6117831.5999999996</v>
      </c>
      <c r="F711" s="46" t="s">
        <v>953</v>
      </c>
      <c r="H711" s="322"/>
      <c r="J711" s="444"/>
      <c r="K711" s="444"/>
    </row>
    <row r="712" spans="1:11" ht="15" customHeight="1" x14ac:dyDescent="0.25">
      <c r="A712" s="322" t="s">
        <v>1805</v>
      </c>
      <c r="B712" s="46" t="s">
        <v>2214</v>
      </c>
      <c r="C712" s="444" t="s">
        <v>363</v>
      </c>
      <c r="D712" s="444" t="s">
        <v>550</v>
      </c>
      <c r="E712" s="424">
        <v>6047322.4800000004</v>
      </c>
      <c r="F712" s="46" t="s">
        <v>953</v>
      </c>
      <c r="H712" s="322"/>
      <c r="J712" s="444"/>
      <c r="K712" s="444"/>
    </row>
    <row r="713" spans="1:11" ht="15" customHeight="1" x14ac:dyDescent="0.25">
      <c r="A713" s="322" t="s">
        <v>1805</v>
      </c>
      <c r="B713" s="46" t="s">
        <v>2215</v>
      </c>
      <c r="C713" s="444" t="s">
        <v>363</v>
      </c>
      <c r="D713" s="444" t="s">
        <v>550</v>
      </c>
      <c r="E713" s="424">
        <v>5979071.4000000004</v>
      </c>
      <c r="F713" s="46" t="s">
        <v>953</v>
      </c>
      <c r="H713" s="322"/>
      <c r="J713" s="444"/>
      <c r="K713" s="444"/>
    </row>
    <row r="714" spans="1:11" ht="15" customHeight="1" x14ac:dyDescent="0.25">
      <c r="A714" s="322" t="s">
        <v>1805</v>
      </c>
      <c r="B714" s="46" t="s">
        <v>2216</v>
      </c>
      <c r="C714" s="444" t="s">
        <v>363</v>
      </c>
      <c r="D714" s="444" t="s">
        <v>550</v>
      </c>
      <c r="E714" s="424">
        <v>5908635.1199999992</v>
      </c>
      <c r="F714" s="46" t="s">
        <v>953</v>
      </c>
      <c r="H714" s="322"/>
      <c r="J714" s="444"/>
      <c r="K714" s="444"/>
    </row>
    <row r="715" spans="1:11" ht="15" customHeight="1" x14ac:dyDescent="0.25">
      <c r="A715" s="322" t="s">
        <v>1805</v>
      </c>
      <c r="B715" s="46" t="s">
        <v>2217</v>
      </c>
      <c r="C715" s="444" t="s">
        <v>363</v>
      </c>
      <c r="D715" s="444" t="s">
        <v>550</v>
      </c>
      <c r="E715" s="424">
        <v>58272000</v>
      </c>
      <c r="F715" s="46" t="s">
        <v>1844</v>
      </c>
      <c r="H715" s="322"/>
      <c r="J715" s="444"/>
      <c r="K715" s="444"/>
    </row>
    <row r="716" spans="1:11" ht="15" customHeight="1" x14ac:dyDescent="0.25">
      <c r="A716" s="322" t="s">
        <v>1805</v>
      </c>
      <c r="B716" s="46" t="s">
        <v>2218</v>
      </c>
      <c r="C716" s="444" t="s">
        <v>363</v>
      </c>
      <c r="D716" s="444" t="s">
        <v>550</v>
      </c>
      <c r="E716" s="424">
        <v>58272000</v>
      </c>
      <c r="F716" s="46" t="s">
        <v>1844</v>
      </c>
      <c r="H716" s="322"/>
      <c r="J716" s="444"/>
      <c r="K716" s="444"/>
    </row>
    <row r="717" spans="1:11" ht="15" customHeight="1" x14ac:dyDescent="0.25">
      <c r="A717" s="322" t="s">
        <v>1805</v>
      </c>
      <c r="B717" s="46" t="s">
        <v>2219</v>
      </c>
      <c r="C717" s="444" t="s">
        <v>363</v>
      </c>
      <c r="D717" s="444" t="s">
        <v>550</v>
      </c>
      <c r="E717" s="424">
        <v>58272000</v>
      </c>
      <c r="F717" s="46" t="s">
        <v>1844</v>
      </c>
      <c r="H717" s="322"/>
      <c r="J717" s="444"/>
      <c r="K717" s="444"/>
    </row>
    <row r="718" spans="1:11" ht="15" customHeight="1" x14ac:dyDescent="0.25">
      <c r="A718" s="322" t="s">
        <v>1805</v>
      </c>
      <c r="B718" s="46" t="s">
        <v>2220</v>
      </c>
      <c r="C718" s="444" t="s">
        <v>363</v>
      </c>
      <c r="D718" s="444" t="s">
        <v>550</v>
      </c>
      <c r="E718" s="424">
        <v>58272000</v>
      </c>
      <c r="F718" s="46" t="s">
        <v>1844</v>
      </c>
      <c r="H718" s="322"/>
      <c r="J718" s="444"/>
      <c r="K718" s="444"/>
    </row>
    <row r="719" spans="1:11" ht="15" customHeight="1" x14ac:dyDescent="0.25">
      <c r="A719" s="322" t="s">
        <v>1805</v>
      </c>
      <c r="B719" s="46" t="s">
        <v>2221</v>
      </c>
      <c r="C719" s="444" t="s">
        <v>363</v>
      </c>
      <c r="D719" s="444" t="s">
        <v>550</v>
      </c>
      <c r="E719" s="424">
        <v>58272000</v>
      </c>
      <c r="F719" s="46" t="s">
        <v>1844</v>
      </c>
      <c r="H719" s="322"/>
      <c r="J719" s="444"/>
      <c r="K719" s="444"/>
    </row>
    <row r="720" spans="1:11" ht="15" customHeight="1" x14ac:dyDescent="0.25">
      <c r="A720" s="322" t="s">
        <v>1805</v>
      </c>
      <c r="B720" s="46" t="s">
        <v>2222</v>
      </c>
      <c r="C720" s="444" t="s">
        <v>363</v>
      </c>
      <c r="D720" s="444" t="s">
        <v>550</v>
      </c>
      <c r="E720" s="424">
        <v>58272000</v>
      </c>
      <c r="F720" s="46" t="s">
        <v>1844</v>
      </c>
      <c r="H720" s="322"/>
      <c r="J720" s="444"/>
      <c r="K720" s="444"/>
    </row>
    <row r="721" spans="1:11" ht="15" customHeight="1" x14ac:dyDescent="0.25">
      <c r="A721" s="322" t="s">
        <v>1805</v>
      </c>
      <c r="B721" s="46" t="s">
        <v>2223</v>
      </c>
      <c r="C721" s="444" t="s">
        <v>363</v>
      </c>
      <c r="D721" s="444" t="s">
        <v>550</v>
      </c>
      <c r="E721" s="424">
        <v>58272000</v>
      </c>
      <c r="F721" s="46" t="s">
        <v>1844</v>
      </c>
      <c r="H721" s="322"/>
      <c r="J721" s="444"/>
      <c r="K721" s="444"/>
    </row>
    <row r="722" spans="1:11" ht="15" customHeight="1" x14ac:dyDescent="0.25">
      <c r="A722" s="322" t="s">
        <v>1805</v>
      </c>
      <c r="B722" s="46" t="s">
        <v>2224</v>
      </c>
      <c r="C722" s="444" t="s">
        <v>363</v>
      </c>
      <c r="D722" s="444" t="s">
        <v>550</v>
      </c>
      <c r="E722" s="424">
        <v>58272000</v>
      </c>
      <c r="F722" s="46" t="s">
        <v>1844</v>
      </c>
      <c r="H722" s="322"/>
      <c r="J722" s="444"/>
      <c r="K722" s="444"/>
    </row>
    <row r="723" spans="1:11" ht="15" customHeight="1" x14ac:dyDescent="0.25">
      <c r="A723" s="322" t="s">
        <v>1805</v>
      </c>
      <c r="B723" s="46" t="s">
        <v>2225</v>
      </c>
      <c r="C723" s="444" t="s">
        <v>363</v>
      </c>
      <c r="D723" s="444" t="s">
        <v>550</v>
      </c>
      <c r="E723" s="424">
        <v>58272000</v>
      </c>
      <c r="F723" s="46" t="s">
        <v>1844</v>
      </c>
      <c r="H723" s="322"/>
      <c r="J723" s="444"/>
      <c r="K723" s="444"/>
    </row>
    <row r="724" spans="1:11" ht="15" customHeight="1" x14ac:dyDescent="0.25">
      <c r="A724" s="322" t="s">
        <v>1805</v>
      </c>
      <c r="B724" s="46" t="s">
        <v>2226</v>
      </c>
      <c r="C724" s="444" t="s">
        <v>363</v>
      </c>
      <c r="D724" s="444" t="s">
        <v>550</v>
      </c>
      <c r="E724" s="424">
        <v>58272000</v>
      </c>
      <c r="F724" s="46" t="s">
        <v>1844</v>
      </c>
      <c r="H724" s="322"/>
      <c r="J724" s="444"/>
      <c r="K724" s="444"/>
    </row>
    <row r="725" spans="1:11" ht="15" customHeight="1" x14ac:dyDescent="0.25">
      <c r="A725" s="322" t="s">
        <v>1805</v>
      </c>
      <c r="B725" s="46" t="s">
        <v>2227</v>
      </c>
      <c r="C725" s="444" t="s">
        <v>363</v>
      </c>
      <c r="D725" s="444" t="s">
        <v>550</v>
      </c>
      <c r="E725" s="424">
        <v>63128024.280000001</v>
      </c>
      <c r="F725" s="46" t="s">
        <v>1844</v>
      </c>
      <c r="H725" s="322"/>
      <c r="J725" s="444"/>
      <c r="K725" s="444"/>
    </row>
    <row r="726" spans="1:11" ht="15" customHeight="1" x14ac:dyDescent="0.25">
      <c r="A726" s="322" t="s">
        <v>1805</v>
      </c>
      <c r="B726" s="46" t="s">
        <v>2228</v>
      </c>
      <c r="C726" s="444" t="s">
        <v>363</v>
      </c>
      <c r="D726" s="444" t="s">
        <v>550</v>
      </c>
      <c r="E726" s="424">
        <v>63128024.280000001</v>
      </c>
      <c r="F726" s="46" t="s">
        <v>1844</v>
      </c>
      <c r="H726" s="322"/>
      <c r="J726" s="444"/>
      <c r="K726" s="444"/>
    </row>
    <row r="727" spans="1:11" ht="15" customHeight="1" x14ac:dyDescent="0.25">
      <c r="A727" s="322" t="s">
        <v>1805</v>
      </c>
      <c r="B727" s="46" t="s">
        <v>2229</v>
      </c>
      <c r="C727" s="444" t="s">
        <v>363</v>
      </c>
      <c r="D727" s="444" t="s">
        <v>550</v>
      </c>
      <c r="E727" s="424">
        <v>63128024.280000001</v>
      </c>
      <c r="F727" s="46" t="s">
        <v>1844</v>
      </c>
      <c r="H727" s="322"/>
      <c r="J727" s="444"/>
      <c r="K727" s="444"/>
    </row>
    <row r="728" spans="1:11" ht="15" customHeight="1" x14ac:dyDescent="0.25">
      <c r="A728" s="322" t="s">
        <v>1805</v>
      </c>
      <c r="B728" s="46" t="s">
        <v>2230</v>
      </c>
      <c r="C728" s="444" t="s">
        <v>363</v>
      </c>
      <c r="D728" s="444" t="s">
        <v>550</v>
      </c>
      <c r="E728" s="424">
        <v>63128024.280000001</v>
      </c>
      <c r="F728" s="46" t="s">
        <v>1844</v>
      </c>
      <c r="H728" s="322"/>
      <c r="J728" s="444"/>
      <c r="K728" s="444"/>
    </row>
    <row r="729" spans="1:11" ht="15" customHeight="1" x14ac:dyDescent="0.25">
      <c r="A729" s="322" t="s">
        <v>1805</v>
      </c>
      <c r="B729" s="46" t="s">
        <v>2231</v>
      </c>
      <c r="C729" s="444" t="s">
        <v>363</v>
      </c>
      <c r="D729" s="444" t="s">
        <v>550</v>
      </c>
      <c r="E729" s="424">
        <v>63128024.280000001</v>
      </c>
      <c r="F729" s="46" t="s">
        <v>1844</v>
      </c>
      <c r="H729" s="322"/>
      <c r="J729" s="444"/>
      <c r="K729" s="444"/>
    </row>
    <row r="730" spans="1:11" ht="15" customHeight="1" x14ac:dyDescent="0.25">
      <c r="A730" s="322" t="s">
        <v>1805</v>
      </c>
      <c r="B730" s="46" t="s">
        <v>2232</v>
      </c>
      <c r="C730" s="444" t="s">
        <v>363</v>
      </c>
      <c r="D730" s="444" t="s">
        <v>550</v>
      </c>
      <c r="E730" s="424">
        <v>63128024.280000001</v>
      </c>
      <c r="F730" s="46" t="s">
        <v>1844</v>
      </c>
      <c r="H730" s="322"/>
      <c r="J730" s="444"/>
      <c r="K730" s="444"/>
    </row>
    <row r="731" spans="1:11" ht="15" customHeight="1" x14ac:dyDescent="0.25">
      <c r="A731" s="322" t="s">
        <v>1805</v>
      </c>
      <c r="B731" s="46" t="s">
        <v>2233</v>
      </c>
      <c r="C731" s="444" t="s">
        <v>363</v>
      </c>
      <c r="D731" s="444" t="s">
        <v>550</v>
      </c>
      <c r="E731" s="424">
        <v>63128024.280000001</v>
      </c>
      <c r="F731" s="46" t="s">
        <v>1844</v>
      </c>
      <c r="H731" s="322"/>
      <c r="J731" s="444"/>
      <c r="K731" s="444"/>
    </row>
    <row r="732" spans="1:11" ht="15" customHeight="1" x14ac:dyDescent="0.25">
      <c r="A732" s="322" t="s">
        <v>1805</v>
      </c>
      <c r="B732" s="46" t="s">
        <v>2234</v>
      </c>
      <c r="C732" s="444" t="s">
        <v>363</v>
      </c>
      <c r="D732" s="444" t="s">
        <v>550</v>
      </c>
      <c r="E732" s="424">
        <v>63128024.280000001</v>
      </c>
      <c r="F732" s="46" t="s">
        <v>1844</v>
      </c>
      <c r="H732" s="322"/>
      <c r="J732" s="444"/>
      <c r="K732" s="444"/>
    </row>
    <row r="733" spans="1:11" ht="15" customHeight="1" x14ac:dyDescent="0.25">
      <c r="A733" s="322" t="s">
        <v>1805</v>
      </c>
      <c r="B733" s="46" t="s">
        <v>2235</v>
      </c>
      <c r="C733" s="444" t="s">
        <v>363</v>
      </c>
      <c r="D733" s="444" t="s">
        <v>550</v>
      </c>
      <c r="E733" s="424">
        <v>63128024.280000001</v>
      </c>
      <c r="F733" s="46" t="s">
        <v>1844</v>
      </c>
      <c r="H733" s="322"/>
      <c r="J733" s="444"/>
      <c r="K733" s="444"/>
    </row>
    <row r="734" spans="1:11" ht="15" customHeight="1" x14ac:dyDescent="0.25">
      <c r="A734" s="322" t="s">
        <v>1805</v>
      </c>
      <c r="B734" s="46" t="s">
        <v>2236</v>
      </c>
      <c r="C734" s="444" t="s">
        <v>363</v>
      </c>
      <c r="D734" s="444" t="s">
        <v>550</v>
      </c>
      <c r="E734" s="424">
        <v>63128024.280000001</v>
      </c>
      <c r="F734" s="46" t="s">
        <v>1844</v>
      </c>
      <c r="H734" s="322"/>
      <c r="J734" s="444"/>
      <c r="K734" s="444"/>
    </row>
    <row r="735" spans="1:11" ht="15" customHeight="1" x14ac:dyDescent="0.25">
      <c r="A735" s="322" t="s">
        <v>1805</v>
      </c>
      <c r="B735" s="46" t="s">
        <v>2237</v>
      </c>
      <c r="C735" s="444" t="s">
        <v>363</v>
      </c>
      <c r="D735" s="444" t="s">
        <v>550</v>
      </c>
      <c r="E735" s="424">
        <v>63128024.280000001</v>
      </c>
      <c r="F735" s="46" t="s">
        <v>1844</v>
      </c>
      <c r="H735" s="322"/>
      <c r="J735" s="444"/>
      <c r="K735" s="444"/>
    </row>
    <row r="736" spans="1:11" ht="15" customHeight="1" x14ac:dyDescent="0.25">
      <c r="A736" s="322" t="s">
        <v>1805</v>
      </c>
      <c r="B736" s="46" t="s">
        <v>2238</v>
      </c>
      <c r="C736" s="444" t="s">
        <v>363</v>
      </c>
      <c r="D736" s="444" t="s">
        <v>550</v>
      </c>
      <c r="E736" s="424">
        <v>63128024.280000001</v>
      </c>
      <c r="F736" s="46" t="s">
        <v>1844</v>
      </c>
      <c r="H736" s="322"/>
      <c r="J736" s="444"/>
      <c r="K736" s="444"/>
    </row>
    <row r="737" spans="1:11" ht="15" customHeight="1" x14ac:dyDescent="0.25">
      <c r="A737" s="322" t="s">
        <v>1805</v>
      </c>
      <c r="B737" s="46" t="s">
        <v>1031</v>
      </c>
      <c r="C737" s="444" t="s">
        <v>363</v>
      </c>
      <c r="D737" s="444" t="s">
        <v>550</v>
      </c>
      <c r="E737" s="424">
        <v>122209349.52</v>
      </c>
      <c r="F737" s="46" t="s">
        <v>1844</v>
      </c>
      <c r="H737" s="322"/>
      <c r="J737" s="444"/>
      <c r="K737" s="444"/>
    </row>
    <row r="738" spans="1:11" ht="15" customHeight="1" x14ac:dyDescent="0.25">
      <c r="A738" s="322" t="s">
        <v>1805</v>
      </c>
      <c r="B738" s="46" t="s">
        <v>2239</v>
      </c>
      <c r="C738" s="444" t="s">
        <v>363</v>
      </c>
      <c r="D738" s="444" t="s">
        <v>550</v>
      </c>
      <c r="E738" s="424">
        <v>122209349.52</v>
      </c>
      <c r="F738" s="46" t="s">
        <v>1844</v>
      </c>
      <c r="H738" s="322"/>
      <c r="J738" s="444"/>
      <c r="K738" s="444"/>
    </row>
    <row r="739" spans="1:11" ht="15" customHeight="1" x14ac:dyDescent="0.25">
      <c r="A739" s="322" t="s">
        <v>1805</v>
      </c>
      <c r="B739" s="46" t="s">
        <v>2240</v>
      </c>
      <c r="C739" s="444" t="s">
        <v>363</v>
      </c>
      <c r="D739" s="444" t="s">
        <v>550</v>
      </c>
      <c r="E739" s="424">
        <v>122209349.52</v>
      </c>
      <c r="F739" s="46" t="s">
        <v>1844</v>
      </c>
      <c r="H739" s="322"/>
      <c r="J739" s="444"/>
      <c r="K739" s="444"/>
    </row>
    <row r="740" spans="1:11" ht="15" customHeight="1" x14ac:dyDescent="0.25">
      <c r="A740" s="322" t="s">
        <v>1805</v>
      </c>
      <c r="B740" s="46" t="s">
        <v>2241</v>
      </c>
      <c r="C740" s="444" t="s">
        <v>363</v>
      </c>
      <c r="D740" s="444" t="s">
        <v>550</v>
      </c>
      <c r="E740" s="424">
        <v>122209349.52</v>
      </c>
      <c r="F740" s="46" t="s">
        <v>1844</v>
      </c>
      <c r="H740" s="322"/>
      <c r="J740" s="444"/>
      <c r="K740" s="444"/>
    </row>
    <row r="741" spans="1:11" ht="15" customHeight="1" x14ac:dyDescent="0.25">
      <c r="A741" s="322" t="s">
        <v>1805</v>
      </c>
      <c r="B741" s="46" t="s">
        <v>2242</v>
      </c>
      <c r="C741" s="444" t="s">
        <v>363</v>
      </c>
      <c r="D741" s="444" t="s">
        <v>550</v>
      </c>
      <c r="E741" s="424">
        <v>122209349.52</v>
      </c>
      <c r="F741" s="46" t="s">
        <v>1844</v>
      </c>
      <c r="H741" s="322"/>
      <c r="J741" s="444"/>
      <c r="K741" s="444"/>
    </row>
    <row r="742" spans="1:11" ht="15" customHeight="1" x14ac:dyDescent="0.25">
      <c r="A742" s="322" t="s">
        <v>1805</v>
      </c>
      <c r="B742" s="46" t="s">
        <v>2243</v>
      </c>
      <c r="C742" s="444" t="s">
        <v>363</v>
      </c>
      <c r="D742" s="444" t="s">
        <v>550</v>
      </c>
      <c r="E742" s="424">
        <v>122209349.52</v>
      </c>
      <c r="F742" s="46" t="s">
        <v>1844</v>
      </c>
      <c r="H742" s="322"/>
      <c r="J742" s="444"/>
      <c r="K742" s="444"/>
    </row>
    <row r="743" spans="1:11" ht="15" customHeight="1" x14ac:dyDescent="0.25">
      <c r="A743" s="322" t="s">
        <v>1805</v>
      </c>
      <c r="B743" s="46" t="s">
        <v>2244</v>
      </c>
      <c r="C743" s="444" t="s">
        <v>363</v>
      </c>
      <c r="D743" s="444" t="s">
        <v>550</v>
      </c>
      <c r="E743" s="424">
        <v>122209349.52</v>
      </c>
      <c r="F743" s="46" t="s">
        <v>1844</v>
      </c>
      <c r="H743" s="322"/>
      <c r="J743" s="444"/>
      <c r="K743" s="444"/>
    </row>
    <row r="744" spans="1:11" ht="15" customHeight="1" x14ac:dyDescent="0.25">
      <c r="A744" s="322" t="s">
        <v>1805</v>
      </c>
      <c r="B744" s="46" t="s">
        <v>2245</v>
      </c>
      <c r="C744" s="444" t="s">
        <v>363</v>
      </c>
      <c r="D744" s="444" t="s">
        <v>550</v>
      </c>
      <c r="E744" s="424">
        <v>122209349.52</v>
      </c>
      <c r="F744" s="46" t="s">
        <v>1844</v>
      </c>
      <c r="H744" s="322"/>
      <c r="J744" s="444"/>
      <c r="K744" s="444"/>
    </row>
    <row r="745" spans="1:11" ht="15" customHeight="1" x14ac:dyDescent="0.25">
      <c r="A745" s="322" t="s">
        <v>1805</v>
      </c>
      <c r="B745" s="46" t="s">
        <v>2246</v>
      </c>
      <c r="C745" s="444" t="s">
        <v>363</v>
      </c>
      <c r="D745" s="444" t="s">
        <v>550</v>
      </c>
      <c r="E745" s="424">
        <v>122209349.52</v>
      </c>
      <c r="F745" s="46" t="s">
        <v>1844</v>
      </c>
      <c r="H745" s="322"/>
      <c r="J745" s="444"/>
      <c r="K745" s="444"/>
    </row>
    <row r="746" spans="1:11" ht="15" customHeight="1" x14ac:dyDescent="0.25">
      <c r="A746" s="322" t="s">
        <v>1805</v>
      </c>
      <c r="B746" s="46" t="s">
        <v>2247</v>
      </c>
      <c r="C746" s="444" t="s">
        <v>363</v>
      </c>
      <c r="D746" s="444" t="s">
        <v>550</v>
      </c>
      <c r="E746" s="424">
        <v>122209349.52</v>
      </c>
      <c r="F746" s="46" t="s">
        <v>1844</v>
      </c>
      <c r="H746" s="322"/>
      <c r="J746" s="444"/>
      <c r="K746" s="444"/>
    </row>
    <row r="747" spans="1:11" ht="15" customHeight="1" x14ac:dyDescent="0.25">
      <c r="A747" s="322" t="s">
        <v>1805</v>
      </c>
      <c r="B747" s="46" t="s">
        <v>2248</v>
      </c>
      <c r="C747" s="444" t="s">
        <v>363</v>
      </c>
      <c r="D747" s="444" t="s">
        <v>550</v>
      </c>
      <c r="E747" s="424">
        <v>122209349.52</v>
      </c>
      <c r="F747" s="46" t="s">
        <v>1844</v>
      </c>
      <c r="H747" s="322"/>
      <c r="J747" s="444"/>
      <c r="K747" s="444"/>
    </row>
    <row r="748" spans="1:11" ht="15" customHeight="1" x14ac:dyDescent="0.25">
      <c r="A748" s="322" t="s">
        <v>1805</v>
      </c>
      <c r="B748" s="46" t="s">
        <v>2249</v>
      </c>
      <c r="C748" s="444" t="s">
        <v>363</v>
      </c>
      <c r="D748" s="444" t="s">
        <v>550</v>
      </c>
      <c r="E748" s="424">
        <v>122209349.52</v>
      </c>
      <c r="F748" s="46" t="s">
        <v>1844</v>
      </c>
      <c r="H748" s="322"/>
      <c r="J748" s="444"/>
      <c r="K748" s="444"/>
    </row>
    <row r="749" spans="1:11" ht="15" customHeight="1" x14ac:dyDescent="0.25">
      <c r="A749" s="322" t="s">
        <v>1805</v>
      </c>
      <c r="B749" s="46" t="s">
        <v>2250</v>
      </c>
      <c r="C749" s="444" t="s">
        <v>363</v>
      </c>
      <c r="D749" s="444" t="s">
        <v>550</v>
      </c>
      <c r="E749" s="424">
        <v>122209349.52</v>
      </c>
      <c r="F749" s="46" t="s">
        <v>1844</v>
      </c>
      <c r="H749" s="322"/>
      <c r="J749" s="444"/>
      <c r="K749" s="444"/>
    </row>
    <row r="750" spans="1:11" ht="15" customHeight="1" x14ac:dyDescent="0.25">
      <c r="A750" s="322" t="s">
        <v>1805</v>
      </c>
      <c r="B750" s="46" t="s">
        <v>2251</v>
      </c>
      <c r="C750" s="444" t="s">
        <v>363</v>
      </c>
      <c r="D750" s="444" t="s">
        <v>550</v>
      </c>
      <c r="E750" s="424">
        <v>122209349.52</v>
      </c>
      <c r="F750" s="46" t="s">
        <v>1844</v>
      </c>
      <c r="H750" s="322"/>
      <c r="J750" s="444"/>
      <c r="K750" s="444"/>
    </row>
    <row r="751" spans="1:11" ht="15" customHeight="1" x14ac:dyDescent="0.25">
      <c r="A751" s="322" t="s">
        <v>1805</v>
      </c>
      <c r="B751" s="46" t="s">
        <v>2252</v>
      </c>
      <c r="C751" s="444" t="s">
        <v>363</v>
      </c>
      <c r="D751" s="444" t="s">
        <v>550</v>
      </c>
      <c r="E751" s="424">
        <v>122209349.52</v>
      </c>
      <c r="F751" s="46" t="s">
        <v>1844</v>
      </c>
      <c r="H751" s="322"/>
      <c r="J751" s="444"/>
      <c r="K751" s="444"/>
    </row>
    <row r="752" spans="1:11" ht="15" customHeight="1" x14ac:dyDescent="0.25">
      <c r="A752" s="322" t="s">
        <v>1805</v>
      </c>
      <c r="B752" s="46" t="s">
        <v>2253</v>
      </c>
      <c r="C752" s="444" t="s">
        <v>363</v>
      </c>
      <c r="D752" s="444" t="s">
        <v>550</v>
      </c>
      <c r="E752" s="424">
        <v>122209349.52</v>
      </c>
      <c r="F752" s="46" t="s">
        <v>1844</v>
      </c>
      <c r="H752" s="322"/>
      <c r="J752" s="444"/>
      <c r="K752" s="444"/>
    </row>
    <row r="753" spans="1:11" ht="15" customHeight="1" x14ac:dyDescent="0.25">
      <c r="A753" s="322" t="s">
        <v>1805</v>
      </c>
      <c r="B753" s="46" t="s">
        <v>2254</v>
      </c>
      <c r="C753" s="444" t="s">
        <v>363</v>
      </c>
      <c r="D753" s="444" t="s">
        <v>550</v>
      </c>
      <c r="E753" s="424">
        <v>122209349.52</v>
      </c>
      <c r="F753" s="46" t="s">
        <v>1844</v>
      </c>
      <c r="H753" s="322"/>
      <c r="J753" s="444"/>
      <c r="K753" s="444"/>
    </row>
    <row r="754" spans="1:11" ht="15" customHeight="1" x14ac:dyDescent="0.25">
      <c r="A754" s="322" t="s">
        <v>1805</v>
      </c>
      <c r="B754" s="46" t="s">
        <v>2255</v>
      </c>
      <c r="C754" s="444" t="s">
        <v>363</v>
      </c>
      <c r="D754" s="444" t="s">
        <v>550</v>
      </c>
      <c r="E754" s="424">
        <v>122209349.52</v>
      </c>
      <c r="F754" s="46" t="s">
        <v>1844</v>
      </c>
      <c r="H754" s="322"/>
      <c r="J754" s="444"/>
      <c r="K754" s="444"/>
    </row>
    <row r="755" spans="1:11" ht="15" customHeight="1" x14ac:dyDescent="0.25">
      <c r="A755" s="322" t="s">
        <v>1805</v>
      </c>
      <c r="B755" s="46" t="s">
        <v>2256</v>
      </c>
      <c r="C755" s="444" t="s">
        <v>363</v>
      </c>
      <c r="D755" s="444" t="s">
        <v>550</v>
      </c>
      <c r="E755" s="424">
        <v>122209349.52</v>
      </c>
      <c r="F755" s="46" t="s">
        <v>1844</v>
      </c>
      <c r="H755" s="322"/>
      <c r="J755" s="444"/>
      <c r="K755" s="444"/>
    </row>
    <row r="756" spans="1:11" ht="15" customHeight="1" x14ac:dyDescent="0.25">
      <c r="A756" s="322" t="s">
        <v>1805</v>
      </c>
      <c r="B756" s="46" t="s">
        <v>2257</v>
      </c>
      <c r="C756" s="444" t="s">
        <v>363</v>
      </c>
      <c r="D756" s="444" t="s">
        <v>550</v>
      </c>
      <c r="E756" s="424">
        <v>122209349.52</v>
      </c>
      <c r="F756" s="46" t="s">
        <v>1844</v>
      </c>
      <c r="H756" s="322"/>
      <c r="J756" s="444"/>
      <c r="K756" s="444"/>
    </row>
    <row r="757" spans="1:11" ht="15" customHeight="1" x14ac:dyDescent="0.25">
      <c r="A757" s="322" t="s">
        <v>1805</v>
      </c>
      <c r="B757" s="46" t="s">
        <v>2258</v>
      </c>
      <c r="C757" s="444" t="s">
        <v>363</v>
      </c>
      <c r="D757" s="444" t="s">
        <v>550</v>
      </c>
      <c r="E757" s="424">
        <v>122209349.52</v>
      </c>
      <c r="F757" s="46" t="s">
        <v>1844</v>
      </c>
      <c r="H757" s="322"/>
      <c r="J757" s="444"/>
      <c r="K757" s="444"/>
    </row>
    <row r="758" spans="1:11" ht="15" customHeight="1" x14ac:dyDescent="0.25">
      <c r="A758" s="322" t="s">
        <v>1805</v>
      </c>
      <c r="B758" s="46" t="s">
        <v>2259</v>
      </c>
      <c r="C758" s="444" t="s">
        <v>363</v>
      </c>
      <c r="D758" s="444" t="s">
        <v>550</v>
      </c>
      <c r="E758" s="424">
        <v>122209349.52</v>
      </c>
      <c r="F758" s="46" t="s">
        <v>1844</v>
      </c>
      <c r="H758" s="322"/>
      <c r="J758" s="444"/>
      <c r="K758" s="444"/>
    </row>
    <row r="759" spans="1:11" ht="15" customHeight="1" x14ac:dyDescent="0.25">
      <c r="A759" s="322" t="s">
        <v>1805</v>
      </c>
      <c r="B759" s="46" t="s">
        <v>2260</v>
      </c>
      <c r="C759" s="444" t="s">
        <v>363</v>
      </c>
      <c r="D759" s="444" t="s">
        <v>550</v>
      </c>
      <c r="E759" s="424">
        <v>122209349.52</v>
      </c>
      <c r="F759" s="46" t="s">
        <v>1844</v>
      </c>
      <c r="H759" s="322"/>
      <c r="J759" s="444"/>
      <c r="K759" s="444"/>
    </row>
    <row r="760" spans="1:11" ht="15" customHeight="1" x14ac:dyDescent="0.25">
      <c r="A760" s="322" t="s">
        <v>1805</v>
      </c>
      <c r="B760" s="46" t="s">
        <v>2261</v>
      </c>
      <c r="C760" s="444" t="s">
        <v>363</v>
      </c>
      <c r="D760" s="444" t="s">
        <v>550</v>
      </c>
      <c r="E760" s="424">
        <v>122209349.52</v>
      </c>
      <c r="F760" s="46" t="s">
        <v>1844</v>
      </c>
      <c r="H760" s="322"/>
      <c r="J760" s="444"/>
      <c r="K760" s="444"/>
    </row>
    <row r="761" spans="1:11" ht="15" customHeight="1" x14ac:dyDescent="0.25">
      <c r="A761" s="322" t="s">
        <v>1805</v>
      </c>
      <c r="B761" s="46" t="s">
        <v>1968</v>
      </c>
      <c r="C761" s="444" t="s">
        <v>363</v>
      </c>
      <c r="D761" s="444" t="s">
        <v>550</v>
      </c>
      <c r="E761" s="424">
        <v>122209349.52</v>
      </c>
      <c r="F761" s="46" t="s">
        <v>1844</v>
      </c>
      <c r="H761" s="322"/>
      <c r="J761" s="444"/>
      <c r="K761" s="444"/>
    </row>
    <row r="762" spans="1:11" ht="15" customHeight="1" x14ac:dyDescent="0.25">
      <c r="A762" s="322" t="s">
        <v>1805</v>
      </c>
      <c r="B762" s="46" t="s">
        <v>1969</v>
      </c>
      <c r="C762" s="444" t="s">
        <v>363</v>
      </c>
      <c r="D762" s="444" t="s">
        <v>550</v>
      </c>
      <c r="E762" s="424">
        <v>122209349.52</v>
      </c>
      <c r="F762" s="46" t="s">
        <v>1844</v>
      </c>
      <c r="H762" s="322"/>
      <c r="J762" s="444"/>
      <c r="K762" s="444"/>
    </row>
    <row r="763" spans="1:11" ht="15" customHeight="1" x14ac:dyDescent="0.25">
      <c r="A763" s="322" t="s">
        <v>1805</v>
      </c>
      <c r="B763" s="46" t="s">
        <v>2262</v>
      </c>
      <c r="C763" s="444" t="s">
        <v>363</v>
      </c>
      <c r="D763" s="444" t="s">
        <v>550</v>
      </c>
      <c r="E763" s="424">
        <v>122209349.52</v>
      </c>
      <c r="F763" s="46" t="s">
        <v>1844</v>
      </c>
      <c r="H763" s="322"/>
      <c r="J763" s="444"/>
      <c r="K763" s="444"/>
    </row>
    <row r="764" spans="1:11" ht="15" customHeight="1" x14ac:dyDescent="0.25">
      <c r="A764" s="322" t="s">
        <v>1805</v>
      </c>
      <c r="B764" s="46" t="s">
        <v>2069</v>
      </c>
      <c r="C764" s="444" t="s">
        <v>363</v>
      </c>
      <c r="D764" s="444" t="s">
        <v>550</v>
      </c>
      <c r="E764" s="424">
        <v>122209349.52</v>
      </c>
      <c r="F764" s="46" t="s">
        <v>1844</v>
      </c>
      <c r="H764" s="322"/>
      <c r="J764" s="444"/>
      <c r="K764" s="444"/>
    </row>
    <row r="765" spans="1:11" ht="15" customHeight="1" x14ac:dyDescent="0.25">
      <c r="A765" s="322" t="s">
        <v>1805</v>
      </c>
      <c r="B765" s="46" t="s">
        <v>1972</v>
      </c>
      <c r="C765" s="444" t="s">
        <v>363</v>
      </c>
      <c r="D765" s="444" t="s">
        <v>550</v>
      </c>
      <c r="E765" s="424">
        <v>122209349.52</v>
      </c>
      <c r="F765" s="46" t="s">
        <v>1844</v>
      </c>
      <c r="H765" s="322"/>
      <c r="J765" s="444"/>
      <c r="K765" s="444"/>
    </row>
    <row r="766" spans="1:11" ht="15" customHeight="1" x14ac:dyDescent="0.25">
      <c r="A766" s="322" t="s">
        <v>1805</v>
      </c>
      <c r="B766" s="46" t="s">
        <v>2263</v>
      </c>
      <c r="C766" s="444" t="s">
        <v>363</v>
      </c>
      <c r="D766" s="444" t="s">
        <v>550</v>
      </c>
      <c r="E766" s="424">
        <v>122209349.52</v>
      </c>
      <c r="F766" s="46" t="s">
        <v>1844</v>
      </c>
      <c r="H766" s="322"/>
      <c r="J766" s="444"/>
      <c r="K766" s="444"/>
    </row>
    <row r="767" spans="1:11" ht="15" customHeight="1" x14ac:dyDescent="0.25">
      <c r="A767" s="322" t="s">
        <v>1805</v>
      </c>
      <c r="B767" s="46" t="s">
        <v>2264</v>
      </c>
      <c r="C767" s="444" t="s">
        <v>363</v>
      </c>
      <c r="D767" s="444" t="s">
        <v>550</v>
      </c>
      <c r="E767" s="424">
        <v>122209349.52</v>
      </c>
      <c r="F767" s="46" t="s">
        <v>1844</v>
      </c>
      <c r="H767" s="322"/>
      <c r="J767" s="444"/>
      <c r="K767" s="444"/>
    </row>
    <row r="768" spans="1:11" ht="15" customHeight="1" x14ac:dyDescent="0.25">
      <c r="A768" s="322" t="s">
        <v>1805</v>
      </c>
      <c r="B768" s="46" t="s">
        <v>2073</v>
      </c>
      <c r="C768" s="444" t="s">
        <v>363</v>
      </c>
      <c r="D768" s="444" t="s">
        <v>550</v>
      </c>
      <c r="E768" s="424">
        <v>122209349.52</v>
      </c>
      <c r="F768" s="46" t="s">
        <v>1844</v>
      </c>
      <c r="H768" s="322"/>
      <c r="J768" s="444"/>
      <c r="K768" s="444"/>
    </row>
    <row r="769" spans="1:11" ht="15" customHeight="1" x14ac:dyDescent="0.25">
      <c r="A769" s="322" t="s">
        <v>1805</v>
      </c>
      <c r="B769" s="46" t="s">
        <v>2074</v>
      </c>
      <c r="C769" s="444" t="s">
        <v>363</v>
      </c>
      <c r="D769" s="444" t="s">
        <v>550</v>
      </c>
      <c r="E769" s="424">
        <v>122209349.52</v>
      </c>
      <c r="F769" s="46" t="s">
        <v>1844</v>
      </c>
      <c r="H769" s="322"/>
      <c r="J769" s="444"/>
      <c r="K769" s="444"/>
    </row>
    <row r="770" spans="1:11" ht="15" customHeight="1" x14ac:dyDescent="0.25">
      <c r="A770" s="322" t="s">
        <v>1805</v>
      </c>
      <c r="B770" s="46" t="s">
        <v>2265</v>
      </c>
      <c r="C770" s="444" t="s">
        <v>363</v>
      </c>
      <c r="D770" s="444" t="s">
        <v>550</v>
      </c>
      <c r="E770" s="424">
        <v>122209349.52</v>
      </c>
      <c r="F770" s="46" t="s">
        <v>1844</v>
      </c>
      <c r="H770" s="322"/>
      <c r="J770" s="444"/>
      <c r="K770" s="444"/>
    </row>
    <row r="771" spans="1:11" ht="15" customHeight="1" x14ac:dyDescent="0.25">
      <c r="A771" s="322" t="s">
        <v>1805</v>
      </c>
      <c r="B771" s="46" t="s">
        <v>2266</v>
      </c>
      <c r="C771" s="444" t="s">
        <v>363</v>
      </c>
      <c r="D771" s="444" t="s">
        <v>550</v>
      </c>
      <c r="E771" s="424">
        <v>122209349.52</v>
      </c>
      <c r="F771" s="46" t="s">
        <v>1844</v>
      </c>
      <c r="H771" s="322"/>
      <c r="J771" s="444"/>
      <c r="K771" s="444"/>
    </row>
    <row r="772" spans="1:11" ht="15" customHeight="1" x14ac:dyDescent="0.25">
      <c r="A772" s="322" t="s">
        <v>1805</v>
      </c>
      <c r="B772" s="46" t="s">
        <v>2267</v>
      </c>
      <c r="C772" s="444" t="s">
        <v>363</v>
      </c>
      <c r="D772" s="444" t="s">
        <v>550</v>
      </c>
      <c r="E772" s="424">
        <v>122209349.52</v>
      </c>
      <c r="F772" s="46" t="s">
        <v>1844</v>
      </c>
      <c r="H772" s="322"/>
      <c r="J772" s="444"/>
      <c r="K772" s="444"/>
    </row>
    <row r="773" spans="1:11" ht="15" customHeight="1" x14ac:dyDescent="0.25">
      <c r="A773" s="322" t="s">
        <v>1805</v>
      </c>
      <c r="B773" s="46" t="s">
        <v>2268</v>
      </c>
      <c r="C773" s="444" t="s">
        <v>363</v>
      </c>
      <c r="D773" s="444" t="s">
        <v>550</v>
      </c>
      <c r="E773" s="424">
        <v>730827975.72000003</v>
      </c>
      <c r="F773" s="46" t="s">
        <v>1844</v>
      </c>
      <c r="H773" s="322"/>
      <c r="J773" s="444"/>
      <c r="K773" s="444"/>
    </row>
    <row r="774" spans="1:11" ht="15" customHeight="1" x14ac:dyDescent="0.25">
      <c r="A774" s="322" t="s">
        <v>1805</v>
      </c>
      <c r="B774" s="46" t="s">
        <v>2269</v>
      </c>
      <c r="C774" s="444" t="s">
        <v>363</v>
      </c>
      <c r="D774" s="444" t="s">
        <v>550</v>
      </c>
      <c r="E774" s="424">
        <v>730827975.72000003</v>
      </c>
      <c r="F774" s="46" t="s">
        <v>1844</v>
      </c>
      <c r="H774" s="322"/>
      <c r="J774" s="444"/>
      <c r="K774" s="444"/>
    </row>
    <row r="775" spans="1:11" ht="15" customHeight="1" x14ac:dyDescent="0.25">
      <c r="A775" s="322" t="s">
        <v>1805</v>
      </c>
      <c r="B775" s="46" t="s">
        <v>2270</v>
      </c>
      <c r="C775" s="444" t="s">
        <v>363</v>
      </c>
      <c r="D775" s="444" t="s">
        <v>550</v>
      </c>
      <c r="E775" s="424">
        <v>730827975.72000003</v>
      </c>
      <c r="F775" s="46" t="s">
        <v>1844</v>
      </c>
      <c r="H775" s="322"/>
      <c r="J775" s="444"/>
      <c r="K775" s="444"/>
    </row>
    <row r="776" spans="1:11" ht="15" customHeight="1" x14ac:dyDescent="0.25">
      <c r="A776" s="322" t="s">
        <v>1805</v>
      </c>
      <c r="B776" s="46" t="s">
        <v>2271</v>
      </c>
      <c r="C776" s="444" t="s">
        <v>363</v>
      </c>
      <c r="D776" s="444" t="s">
        <v>550</v>
      </c>
      <c r="E776" s="424">
        <v>730827975.72000003</v>
      </c>
      <c r="F776" s="46" t="s">
        <v>1844</v>
      </c>
      <c r="H776" s="322"/>
      <c r="J776" s="444"/>
      <c r="K776" s="444"/>
    </row>
    <row r="777" spans="1:11" ht="15" customHeight="1" x14ac:dyDescent="0.25">
      <c r="A777" s="322" t="s">
        <v>1805</v>
      </c>
      <c r="B777" s="46" t="s">
        <v>2272</v>
      </c>
      <c r="C777" s="444" t="s">
        <v>363</v>
      </c>
      <c r="D777" s="444" t="s">
        <v>550</v>
      </c>
      <c r="E777" s="424">
        <v>730827975.72000003</v>
      </c>
      <c r="F777" s="46" t="s">
        <v>1844</v>
      </c>
      <c r="H777" s="322"/>
      <c r="J777" s="444"/>
      <c r="K777" s="444"/>
    </row>
    <row r="778" spans="1:11" ht="15" customHeight="1" x14ac:dyDescent="0.25">
      <c r="A778" s="322" t="s">
        <v>1805</v>
      </c>
      <c r="B778" s="46" t="s">
        <v>2273</v>
      </c>
      <c r="C778" s="444" t="s">
        <v>363</v>
      </c>
      <c r="D778" s="444" t="s">
        <v>550</v>
      </c>
      <c r="E778" s="424">
        <v>730827975.72000003</v>
      </c>
      <c r="F778" s="46" t="s">
        <v>1844</v>
      </c>
      <c r="H778" s="322"/>
      <c r="J778" s="444"/>
      <c r="K778" s="444"/>
    </row>
    <row r="779" spans="1:11" ht="15" customHeight="1" x14ac:dyDescent="0.25">
      <c r="A779" s="322" t="s">
        <v>1805</v>
      </c>
      <c r="B779" s="46" t="s">
        <v>2274</v>
      </c>
      <c r="C779" s="444" t="s">
        <v>363</v>
      </c>
      <c r="D779" s="444" t="s">
        <v>550</v>
      </c>
      <c r="E779" s="424">
        <v>730827975.72000003</v>
      </c>
      <c r="F779" s="46" t="s">
        <v>1844</v>
      </c>
      <c r="H779" s="322"/>
      <c r="J779" s="444"/>
      <c r="K779" s="444"/>
    </row>
    <row r="780" spans="1:11" ht="15" customHeight="1" x14ac:dyDescent="0.25">
      <c r="A780" s="322" t="s">
        <v>1805</v>
      </c>
      <c r="B780" s="46" t="s">
        <v>2275</v>
      </c>
      <c r="C780" s="444" t="s">
        <v>363</v>
      </c>
      <c r="D780" s="444" t="s">
        <v>550</v>
      </c>
      <c r="E780" s="424">
        <v>730827975.72000003</v>
      </c>
      <c r="F780" s="46" t="s">
        <v>1844</v>
      </c>
      <c r="H780" s="322"/>
      <c r="J780" s="444"/>
      <c r="K780" s="444"/>
    </row>
    <row r="781" spans="1:11" ht="15" customHeight="1" x14ac:dyDescent="0.25">
      <c r="A781" s="322" t="s">
        <v>1805</v>
      </c>
      <c r="B781" s="46" t="s">
        <v>2276</v>
      </c>
      <c r="C781" s="444" t="s">
        <v>363</v>
      </c>
      <c r="D781" s="444" t="s">
        <v>550</v>
      </c>
      <c r="E781" s="424">
        <v>730827975.72000003</v>
      </c>
      <c r="F781" s="46" t="s">
        <v>1844</v>
      </c>
      <c r="H781" s="322"/>
      <c r="J781" s="444"/>
      <c r="K781" s="444"/>
    </row>
    <row r="782" spans="1:11" ht="15" customHeight="1" x14ac:dyDescent="0.25">
      <c r="A782" s="322" t="s">
        <v>1805</v>
      </c>
      <c r="B782" s="46" t="s">
        <v>2277</v>
      </c>
      <c r="C782" s="444" t="s">
        <v>363</v>
      </c>
      <c r="D782" s="444" t="s">
        <v>550</v>
      </c>
      <c r="E782" s="424">
        <v>730827975.72000003</v>
      </c>
      <c r="F782" s="46" t="s">
        <v>1844</v>
      </c>
      <c r="H782" s="322"/>
      <c r="J782" s="444"/>
      <c r="K782" s="444"/>
    </row>
    <row r="783" spans="1:11" ht="15" customHeight="1" x14ac:dyDescent="0.25">
      <c r="A783" s="322" t="s">
        <v>1805</v>
      </c>
      <c r="B783" s="46" t="s">
        <v>2278</v>
      </c>
      <c r="C783" s="444" t="s">
        <v>363</v>
      </c>
      <c r="D783" s="444" t="s">
        <v>550</v>
      </c>
      <c r="E783" s="424">
        <v>730827975.72000003</v>
      </c>
      <c r="F783" s="46" t="s">
        <v>1844</v>
      </c>
      <c r="H783" s="322"/>
      <c r="J783" s="444"/>
      <c r="K783" s="444"/>
    </row>
    <row r="784" spans="1:11" ht="15" customHeight="1" x14ac:dyDescent="0.25">
      <c r="A784" s="322" t="s">
        <v>1805</v>
      </c>
      <c r="B784" s="46" t="s">
        <v>2279</v>
      </c>
      <c r="C784" s="444" t="s">
        <v>363</v>
      </c>
      <c r="D784" s="444" t="s">
        <v>550</v>
      </c>
      <c r="E784" s="424">
        <v>730827101.6400001</v>
      </c>
      <c r="F784" s="46" t="s">
        <v>1844</v>
      </c>
      <c r="H784" s="322"/>
      <c r="J784" s="444"/>
      <c r="K784" s="444"/>
    </row>
    <row r="785" spans="1:11" ht="15" customHeight="1" x14ac:dyDescent="0.25">
      <c r="A785" s="322" t="s">
        <v>958</v>
      </c>
      <c r="B785" s="46" t="s">
        <v>2167</v>
      </c>
      <c r="C785" s="444" t="s">
        <v>363</v>
      </c>
      <c r="D785" s="444" t="s">
        <v>550</v>
      </c>
      <c r="E785" s="424">
        <v>105365536.56</v>
      </c>
      <c r="F785" s="46" t="s">
        <v>953</v>
      </c>
      <c r="H785" s="322"/>
      <c r="J785" s="444"/>
      <c r="K785" s="444"/>
    </row>
    <row r="786" spans="1:11" ht="15" customHeight="1" x14ac:dyDescent="0.25">
      <c r="A786" s="322" t="s">
        <v>958</v>
      </c>
      <c r="B786" s="46" t="s">
        <v>2280</v>
      </c>
      <c r="C786" s="444" t="s">
        <v>363</v>
      </c>
      <c r="D786" s="444" t="s">
        <v>550</v>
      </c>
      <c r="E786" s="424">
        <v>4675162.5600000005</v>
      </c>
      <c r="F786" s="46" t="s">
        <v>953</v>
      </c>
      <c r="H786" s="322"/>
      <c r="J786" s="444"/>
      <c r="K786" s="444"/>
    </row>
    <row r="787" spans="1:11" ht="15" customHeight="1" x14ac:dyDescent="0.25">
      <c r="A787" s="322" t="s">
        <v>958</v>
      </c>
      <c r="B787" s="46" t="s">
        <v>2163</v>
      </c>
      <c r="C787" s="444" t="s">
        <v>363</v>
      </c>
      <c r="D787" s="444" t="s">
        <v>550</v>
      </c>
      <c r="E787" s="424">
        <v>906420.96</v>
      </c>
      <c r="F787" s="46" t="s">
        <v>953</v>
      </c>
      <c r="H787" s="322"/>
      <c r="J787" s="444"/>
      <c r="K787" s="444"/>
    </row>
    <row r="788" spans="1:11" ht="15" customHeight="1" x14ac:dyDescent="0.25">
      <c r="A788" s="322" t="s">
        <v>958</v>
      </c>
      <c r="B788" s="46" t="s">
        <v>2174</v>
      </c>
      <c r="C788" s="444" t="s">
        <v>363</v>
      </c>
      <c r="D788" s="444" t="s">
        <v>550</v>
      </c>
      <c r="E788" s="424">
        <v>4634445</v>
      </c>
      <c r="F788" s="46" t="s">
        <v>953</v>
      </c>
      <c r="H788" s="322"/>
      <c r="J788" s="444"/>
      <c r="K788" s="444"/>
    </row>
    <row r="789" spans="1:11" ht="15" customHeight="1" x14ac:dyDescent="0.25">
      <c r="A789" s="322" t="s">
        <v>958</v>
      </c>
      <c r="B789" s="46" t="s">
        <v>2164</v>
      </c>
      <c r="C789" s="444" t="s">
        <v>363</v>
      </c>
      <c r="D789" s="444" t="s">
        <v>550</v>
      </c>
      <c r="E789" s="424">
        <v>2504530.56</v>
      </c>
      <c r="F789" s="46" t="s">
        <v>953</v>
      </c>
      <c r="H789" s="322"/>
      <c r="J789" s="444"/>
      <c r="K789" s="444"/>
    </row>
    <row r="790" spans="1:11" ht="15" customHeight="1" x14ac:dyDescent="0.25">
      <c r="A790" s="322" t="s">
        <v>958</v>
      </c>
      <c r="B790" s="46" t="s">
        <v>2176</v>
      </c>
      <c r="C790" s="444" t="s">
        <v>363</v>
      </c>
      <c r="D790" s="444" t="s">
        <v>550</v>
      </c>
      <c r="E790" s="424">
        <v>4597733.6400000006</v>
      </c>
      <c r="F790" s="46" t="s">
        <v>953</v>
      </c>
      <c r="H790" s="322"/>
      <c r="J790" s="444"/>
      <c r="K790" s="444"/>
    </row>
    <row r="791" spans="1:11" ht="15" customHeight="1" x14ac:dyDescent="0.25">
      <c r="A791" s="322" t="s">
        <v>958</v>
      </c>
      <c r="B791" s="46" t="s">
        <v>2165</v>
      </c>
      <c r="C791" s="444" t="s">
        <v>363</v>
      </c>
      <c r="D791" s="444" t="s">
        <v>550</v>
      </c>
      <c r="E791" s="424">
        <v>2484645.2400000002</v>
      </c>
      <c r="F791" s="46" t="s">
        <v>953</v>
      </c>
      <c r="H791" s="322"/>
      <c r="J791" s="444"/>
      <c r="K791" s="444"/>
    </row>
    <row r="792" spans="1:11" ht="15" customHeight="1" x14ac:dyDescent="0.25">
      <c r="A792" s="322" t="s">
        <v>958</v>
      </c>
      <c r="B792" s="46" t="s">
        <v>2178</v>
      </c>
      <c r="C792" s="444" t="s">
        <v>363</v>
      </c>
      <c r="D792" s="444" t="s">
        <v>550</v>
      </c>
      <c r="E792" s="424">
        <v>4557016.08</v>
      </c>
      <c r="F792" s="46" t="s">
        <v>953</v>
      </c>
      <c r="H792" s="322"/>
      <c r="J792" s="444"/>
      <c r="K792" s="444"/>
    </row>
    <row r="793" spans="1:11" ht="15" customHeight="1" x14ac:dyDescent="0.25">
      <c r="A793" s="322" t="s">
        <v>958</v>
      </c>
      <c r="B793" s="46" t="s">
        <v>2166</v>
      </c>
      <c r="C793" s="444" t="s">
        <v>363</v>
      </c>
      <c r="D793" s="444" t="s">
        <v>550</v>
      </c>
      <c r="E793" s="424">
        <v>2462574.7200000002</v>
      </c>
      <c r="F793" s="46" t="s">
        <v>953</v>
      </c>
      <c r="H793" s="322"/>
      <c r="J793" s="444"/>
      <c r="K793" s="444"/>
    </row>
    <row r="794" spans="1:11" ht="15" customHeight="1" x14ac:dyDescent="0.25">
      <c r="A794" s="322" t="s">
        <v>958</v>
      </c>
      <c r="B794" s="46" t="s">
        <v>2281</v>
      </c>
      <c r="C794" s="444" t="s">
        <v>363</v>
      </c>
      <c r="D794" s="444" t="s">
        <v>550</v>
      </c>
      <c r="E794" s="424">
        <v>2441232.5999999996</v>
      </c>
      <c r="F794" s="46" t="s">
        <v>953</v>
      </c>
      <c r="H794" s="322"/>
      <c r="J794" s="444"/>
      <c r="K794" s="444"/>
    </row>
    <row r="795" spans="1:11" ht="15" customHeight="1" x14ac:dyDescent="0.25">
      <c r="A795" s="322" t="s">
        <v>958</v>
      </c>
      <c r="B795" s="46" t="s">
        <v>2145</v>
      </c>
      <c r="C795" s="444" t="s">
        <v>363</v>
      </c>
      <c r="D795" s="444" t="s">
        <v>550</v>
      </c>
      <c r="E795" s="424">
        <v>867888.60000000009</v>
      </c>
      <c r="F795" s="46" t="s">
        <v>953</v>
      </c>
      <c r="H795" s="322"/>
      <c r="J795" s="444"/>
      <c r="K795" s="444"/>
    </row>
    <row r="796" spans="1:11" ht="15" customHeight="1" x14ac:dyDescent="0.25">
      <c r="A796" s="322" t="s">
        <v>958</v>
      </c>
      <c r="B796" s="46" t="s">
        <v>2282</v>
      </c>
      <c r="C796" s="444" t="s">
        <v>363</v>
      </c>
      <c r="D796" s="444" t="s">
        <v>550</v>
      </c>
      <c r="E796" s="424">
        <v>860167.56</v>
      </c>
      <c r="F796" s="46" t="s">
        <v>953</v>
      </c>
      <c r="H796" s="322"/>
      <c r="J796" s="444"/>
      <c r="K796" s="444"/>
    </row>
    <row r="797" spans="1:11" ht="15" customHeight="1" x14ac:dyDescent="0.25">
      <c r="A797" s="322" t="s">
        <v>958</v>
      </c>
      <c r="B797" s="46" t="s">
        <v>2283</v>
      </c>
      <c r="C797" s="444" t="s">
        <v>363</v>
      </c>
      <c r="D797" s="444" t="s">
        <v>550</v>
      </c>
      <c r="E797" s="424">
        <v>852300.84000000008</v>
      </c>
      <c r="F797" s="46" t="s">
        <v>953</v>
      </c>
      <c r="H797" s="322"/>
      <c r="J797" s="444"/>
      <c r="K797" s="444"/>
    </row>
    <row r="798" spans="1:11" ht="15" customHeight="1" x14ac:dyDescent="0.25">
      <c r="A798" s="322" t="s">
        <v>958</v>
      </c>
      <c r="B798" s="46" t="s">
        <v>2284</v>
      </c>
      <c r="C798" s="444" t="s">
        <v>363</v>
      </c>
      <c r="D798" s="444" t="s">
        <v>550</v>
      </c>
      <c r="E798" s="424">
        <v>844361.28</v>
      </c>
      <c r="F798" s="46" t="s">
        <v>953</v>
      </c>
      <c r="H798" s="322"/>
      <c r="J798" s="444"/>
      <c r="K798" s="444"/>
    </row>
    <row r="799" spans="1:11" ht="15" customHeight="1" x14ac:dyDescent="0.25">
      <c r="A799" s="322" t="s">
        <v>958</v>
      </c>
      <c r="B799" s="46" t="s">
        <v>1590</v>
      </c>
      <c r="C799" s="444" t="s">
        <v>363</v>
      </c>
      <c r="D799" s="444" t="s">
        <v>550</v>
      </c>
      <c r="E799" s="424">
        <v>836713.08000000007</v>
      </c>
      <c r="F799" s="46" t="s">
        <v>953</v>
      </c>
      <c r="H799" s="322"/>
      <c r="J799" s="444"/>
      <c r="K799" s="444"/>
    </row>
    <row r="800" spans="1:11" ht="15" customHeight="1" x14ac:dyDescent="0.25">
      <c r="A800" s="322" t="s">
        <v>958</v>
      </c>
      <c r="B800" s="46" t="s">
        <v>1591</v>
      </c>
      <c r="C800" s="444" t="s">
        <v>363</v>
      </c>
      <c r="D800" s="444" t="s">
        <v>550</v>
      </c>
      <c r="E800" s="424">
        <v>828773.52</v>
      </c>
      <c r="F800" s="46" t="s">
        <v>953</v>
      </c>
      <c r="H800" s="322"/>
      <c r="J800" s="444"/>
      <c r="K800" s="444"/>
    </row>
    <row r="801" spans="1:11" ht="15" customHeight="1" x14ac:dyDescent="0.25">
      <c r="A801" s="322" t="s">
        <v>958</v>
      </c>
      <c r="B801" s="46" t="s">
        <v>1592</v>
      </c>
      <c r="C801" s="444" t="s">
        <v>363</v>
      </c>
      <c r="D801" s="444" t="s">
        <v>550</v>
      </c>
      <c r="E801" s="424">
        <v>2258040</v>
      </c>
      <c r="F801" s="46" t="s">
        <v>953</v>
      </c>
      <c r="H801" s="322"/>
      <c r="J801" s="444"/>
      <c r="K801" s="444"/>
    </row>
    <row r="802" spans="1:11" ht="15" customHeight="1" x14ac:dyDescent="0.25">
      <c r="A802" s="322" t="s">
        <v>958</v>
      </c>
      <c r="B802" s="46" t="s">
        <v>2285</v>
      </c>
      <c r="C802" s="444" t="s">
        <v>363</v>
      </c>
      <c r="D802" s="444" t="s">
        <v>550</v>
      </c>
      <c r="E802" s="424">
        <v>813185.76</v>
      </c>
      <c r="F802" s="46" t="s">
        <v>953</v>
      </c>
      <c r="H802" s="322"/>
      <c r="J802" s="444"/>
      <c r="K802" s="444"/>
    </row>
    <row r="803" spans="1:11" ht="15" customHeight="1" x14ac:dyDescent="0.25">
      <c r="A803" s="322" t="s">
        <v>958</v>
      </c>
      <c r="B803" s="46" t="s">
        <v>2286</v>
      </c>
      <c r="C803" s="444" t="s">
        <v>363</v>
      </c>
      <c r="D803" s="444" t="s">
        <v>550</v>
      </c>
      <c r="E803" s="424">
        <v>805246.2</v>
      </c>
      <c r="F803" s="46" t="s">
        <v>953</v>
      </c>
      <c r="H803" s="322"/>
      <c r="J803" s="444"/>
      <c r="K803" s="444"/>
    </row>
    <row r="804" spans="1:11" ht="15" customHeight="1" x14ac:dyDescent="0.25">
      <c r="A804" s="322" t="s">
        <v>958</v>
      </c>
      <c r="B804" s="46" t="s">
        <v>2287</v>
      </c>
      <c r="C804" s="444" t="s">
        <v>363</v>
      </c>
      <c r="D804" s="444" t="s">
        <v>550</v>
      </c>
      <c r="E804" s="424">
        <v>798107.88</v>
      </c>
      <c r="F804" s="46" t="s">
        <v>953</v>
      </c>
      <c r="H804" s="322"/>
      <c r="J804" s="444"/>
      <c r="K804" s="444"/>
    </row>
    <row r="805" spans="1:11" ht="15" customHeight="1" x14ac:dyDescent="0.25">
      <c r="A805" s="322" t="s">
        <v>958</v>
      </c>
      <c r="B805" s="46" t="s">
        <v>2288</v>
      </c>
      <c r="C805" s="444" t="s">
        <v>363</v>
      </c>
      <c r="D805" s="444" t="s">
        <v>550</v>
      </c>
      <c r="E805" s="424">
        <v>790168.32000000007</v>
      </c>
      <c r="F805" s="46" t="s">
        <v>953</v>
      </c>
      <c r="H805" s="322"/>
      <c r="J805" s="444"/>
      <c r="K805" s="444"/>
    </row>
    <row r="806" spans="1:11" ht="15" customHeight="1" x14ac:dyDescent="0.25">
      <c r="A806" s="322" t="s">
        <v>958</v>
      </c>
      <c r="B806" s="46" t="s">
        <v>2289</v>
      </c>
      <c r="C806" s="444" t="s">
        <v>363</v>
      </c>
      <c r="D806" s="444" t="s">
        <v>550</v>
      </c>
      <c r="E806" s="424">
        <v>2147833.08</v>
      </c>
      <c r="F806" s="46" t="s">
        <v>953</v>
      </c>
      <c r="H806" s="322"/>
      <c r="J806" s="444"/>
      <c r="K806" s="444"/>
    </row>
    <row r="807" spans="1:11" ht="15" customHeight="1" x14ac:dyDescent="0.25">
      <c r="A807" s="322" t="s">
        <v>958</v>
      </c>
      <c r="B807" s="46" t="s">
        <v>2290</v>
      </c>
      <c r="C807" s="444" t="s">
        <v>363</v>
      </c>
      <c r="D807" s="444" t="s">
        <v>550</v>
      </c>
      <c r="E807" s="424">
        <v>1046419.44</v>
      </c>
      <c r="F807" s="46" t="s">
        <v>953</v>
      </c>
      <c r="H807" s="322"/>
      <c r="J807" s="444"/>
      <c r="K807" s="444"/>
    </row>
    <row r="808" spans="1:11" ht="15" customHeight="1" x14ac:dyDescent="0.25">
      <c r="A808" s="322" t="s">
        <v>958</v>
      </c>
      <c r="B808" s="46" t="s">
        <v>2291</v>
      </c>
      <c r="C808" s="444" t="s">
        <v>363</v>
      </c>
      <c r="D808" s="444" t="s">
        <v>550</v>
      </c>
      <c r="E808" s="424">
        <v>2124014.4000000004</v>
      </c>
      <c r="F808" s="46" t="s">
        <v>953</v>
      </c>
      <c r="H808" s="322"/>
      <c r="J808" s="444"/>
      <c r="K808" s="444"/>
    </row>
    <row r="809" spans="1:11" ht="15" customHeight="1" x14ac:dyDescent="0.25">
      <c r="A809" s="322" t="s">
        <v>958</v>
      </c>
      <c r="B809" s="46" t="s">
        <v>2292</v>
      </c>
      <c r="C809" s="444" t="s">
        <v>363</v>
      </c>
      <c r="D809" s="444" t="s">
        <v>550</v>
      </c>
      <c r="E809" s="424">
        <v>1034837.88</v>
      </c>
      <c r="F809" s="46" t="s">
        <v>953</v>
      </c>
      <c r="H809" s="322"/>
      <c r="J809" s="444"/>
      <c r="K809" s="444"/>
    </row>
    <row r="810" spans="1:11" ht="15" customHeight="1" x14ac:dyDescent="0.25">
      <c r="A810" s="322" t="s">
        <v>958</v>
      </c>
      <c r="B810" s="46" t="s">
        <v>2293</v>
      </c>
      <c r="C810" s="444" t="s">
        <v>363</v>
      </c>
      <c r="D810" s="444" t="s">
        <v>550</v>
      </c>
      <c r="E810" s="424">
        <v>2102599.4400000004</v>
      </c>
      <c r="F810" s="46" t="s">
        <v>953</v>
      </c>
      <c r="H810" s="322"/>
      <c r="J810" s="444"/>
      <c r="K810" s="444"/>
    </row>
    <row r="811" spans="1:11" ht="15" customHeight="1" x14ac:dyDescent="0.25">
      <c r="A811" s="322" t="s">
        <v>958</v>
      </c>
      <c r="B811" s="46" t="s">
        <v>2294</v>
      </c>
      <c r="C811" s="444" t="s">
        <v>363</v>
      </c>
      <c r="D811" s="444" t="s">
        <v>550</v>
      </c>
      <c r="E811" s="424">
        <v>1024348.9199999999</v>
      </c>
      <c r="F811" s="46" t="s">
        <v>953</v>
      </c>
      <c r="H811" s="322"/>
      <c r="J811" s="444"/>
      <c r="K811" s="444"/>
    </row>
    <row r="812" spans="1:11" ht="15" customHeight="1" x14ac:dyDescent="0.25">
      <c r="A812" s="322" t="s">
        <v>958</v>
      </c>
      <c r="B812" s="46" t="s">
        <v>2295</v>
      </c>
      <c r="C812" s="444" t="s">
        <v>363</v>
      </c>
      <c r="D812" s="444" t="s">
        <v>550</v>
      </c>
      <c r="E812" s="424">
        <v>2078780.76</v>
      </c>
      <c r="F812" s="46" t="s">
        <v>953</v>
      </c>
      <c r="H812" s="322"/>
      <c r="J812" s="444"/>
      <c r="K812" s="444"/>
    </row>
    <row r="813" spans="1:11" ht="15" customHeight="1" x14ac:dyDescent="0.25">
      <c r="A813" s="322" t="s">
        <v>958</v>
      </c>
      <c r="B813" s="46" t="s">
        <v>2296</v>
      </c>
      <c r="C813" s="444" t="s">
        <v>363</v>
      </c>
      <c r="D813" s="444" t="s">
        <v>550</v>
      </c>
      <c r="E813" s="424">
        <v>1012767.36</v>
      </c>
      <c r="F813" s="46" t="s">
        <v>953</v>
      </c>
      <c r="H813" s="322"/>
      <c r="J813" s="444"/>
      <c r="K813" s="444"/>
    </row>
    <row r="814" spans="1:11" ht="15" customHeight="1" x14ac:dyDescent="0.25">
      <c r="A814" s="322" t="s">
        <v>958</v>
      </c>
      <c r="B814" s="46" t="s">
        <v>2297</v>
      </c>
      <c r="C814" s="444" t="s">
        <v>363</v>
      </c>
      <c r="D814" s="444" t="s">
        <v>550</v>
      </c>
      <c r="E814" s="424">
        <v>2050591.68</v>
      </c>
      <c r="F814" s="46" t="s">
        <v>953</v>
      </c>
      <c r="H814" s="322"/>
      <c r="J814" s="444"/>
      <c r="K814" s="444"/>
    </row>
    <row r="815" spans="1:11" ht="15" customHeight="1" x14ac:dyDescent="0.25">
      <c r="A815" s="322" t="s">
        <v>958</v>
      </c>
      <c r="B815" s="46" t="s">
        <v>2298</v>
      </c>
      <c r="C815" s="444" t="s">
        <v>363</v>
      </c>
      <c r="D815" s="444" t="s">
        <v>550</v>
      </c>
      <c r="E815" s="424">
        <v>1001550</v>
      </c>
      <c r="F815" s="46" t="s">
        <v>953</v>
      </c>
      <c r="H815" s="322"/>
      <c r="J815" s="444"/>
      <c r="K815" s="444"/>
    </row>
    <row r="816" spans="1:11" ht="15" customHeight="1" x14ac:dyDescent="0.25">
      <c r="A816" s="322" t="s">
        <v>958</v>
      </c>
      <c r="B816" s="46" t="s">
        <v>2299</v>
      </c>
      <c r="C816" s="444" t="s">
        <v>363</v>
      </c>
      <c r="D816" s="444" t="s">
        <v>550</v>
      </c>
      <c r="E816" s="424">
        <v>2026918.68</v>
      </c>
      <c r="F816" s="46" t="s">
        <v>953</v>
      </c>
      <c r="H816" s="322"/>
      <c r="J816" s="444"/>
      <c r="K816" s="444"/>
    </row>
    <row r="817" spans="1:11" ht="15" customHeight="1" x14ac:dyDescent="0.25">
      <c r="A817" s="322" t="s">
        <v>958</v>
      </c>
      <c r="B817" s="46" t="s">
        <v>2300</v>
      </c>
      <c r="C817" s="444" t="s">
        <v>363</v>
      </c>
      <c r="D817" s="444" t="s">
        <v>550</v>
      </c>
      <c r="E817" s="424">
        <v>989968.44</v>
      </c>
      <c r="F817" s="46" t="s">
        <v>953</v>
      </c>
      <c r="H817" s="322"/>
      <c r="J817" s="444"/>
      <c r="K817" s="444"/>
    </row>
    <row r="818" spans="1:11" ht="15" customHeight="1" x14ac:dyDescent="0.25">
      <c r="A818" s="322" t="s">
        <v>958</v>
      </c>
      <c r="B818" s="46" t="s">
        <v>2301</v>
      </c>
      <c r="C818" s="444" t="s">
        <v>363</v>
      </c>
      <c r="D818" s="444" t="s">
        <v>550</v>
      </c>
      <c r="E818" s="424">
        <v>2003974.08</v>
      </c>
      <c r="F818" s="46" t="s">
        <v>953</v>
      </c>
      <c r="H818" s="322"/>
      <c r="J818" s="444"/>
      <c r="K818" s="444"/>
    </row>
    <row r="819" spans="1:11" ht="15" customHeight="1" x14ac:dyDescent="0.25">
      <c r="A819" s="322" t="s">
        <v>958</v>
      </c>
      <c r="B819" s="46" t="s">
        <v>2302</v>
      </c>
      <c r="C819" s="444" t="s">
        <v>363</v>
      </c>
      <c r="D819" s="444" t="s">
        <v>550</v>
      </c>
      <c r="E819" s="424">
        <v>978823.91999999993</v>
      </c>
      <c r="F819" s="46" t="s">
        <v>953</v>
      </c>
      <c r="H819" s="322"/>
      <c r="J819" s="444"/>
      <c r="K819" s="444"/>
    </row>
    <row r="820" spans="1:11" ht="15" customHeight="1" x14ac:dyDescent="0.25">
      <c r="A820" s="322" t="s">
        <v>958</v>
      </c>
      <c r="B820" s="46" t="s">
        <v>2303</v>
      </c>
      <c r="C820" s="444" t="s">
        <v>363</v>
      </c>
      <c r="D820" s="444" t="s">
        <v>550</v>
      </c>
      <c r="E820" s="424">
        <v>1980301.08</v>
      </c>
      <c r="F820" s="46" t="s">
        <v>953</v>
      </c>
      <c r="H820" s="322"/>
      <c r="J820" s="444"/>
      <c r="K820" s="444"/>
    </row>
    <row r="821" spans="1:11" ht="15" customHeight="1" x14ac:dyDescent="0.25">
      <c r="A821" s="322" t="s">
        <v>958</v>
      </c>
      <c r="B821" s="46" t="s">
        <v>2304</v>
      </c>
      <c r="C821" s="444" t="s">
        <v>363</v>
      </c>
      <c r="D821" s="444" t="s">
        <v>550</v>
      </c>
      <c r="E821" s="424">
        <v>967242.36</v>
      </c>
      <c r="F821" s="46" t="s">
        <v>953</v>
      </c>
      <c r="H821" s="322"/>
      <c r="J821" s="444"/>
      <c r="K821" s="444"/>
    </row>
    <row r="822" spans="1:11" ht="15" customHeight="1" x14ac:dyDescent="0.25">
      <c r="A822" s="322" t="s">
        <v>958</v>
      </c>
      <c r="B822" s="46" t="s">
        <v>2305</v>
      </c>
      <c r="C822" s="444" t="s">
        <v>363</v>
      </c>
      <c r="D822" s="444" t="s">
        <v>550</v>
      </c>
      <c r="E822" s="424">
        <v>1956555.24</v>
      </c>
      <c r="F822" s="46" t="s">
        <v>953</v>
      </c>
      <c r="H822" s="322"/>
      <c r="J822" s="444"/>
      <c r="K822" s="444"/>
    </row>
    <row r="823" spans="1:11" ht="15" customHeight="1" x14ac:dyDescent="0.25">
      <c r="A823" s="322" t="s">
        <v>958</v>
      </c>
      <c r="B823" s="46" t="s">
        <v>2306</v>
      </c>
      <c r="C823" s="444" t="s">
        <v>363</v>
      </c>
      <c r="D823" s="444" t="s">
        <v>550</v>
      </c>
      <c r="E823" s="424">
        <v>955660.79999999993</v>
      </c>
      <c r="F823" s="46" t="s">
        <v>953</v>
      </c>
      <c r="H823" s="322"/>
      <c r="J823" s="444"/>
      <c r="K823" s="444"/>
    </row>
    <row r="824" spans="1:11" ht="15" customHeight="1" x14ac:dyDescent="0.25">
      <c r="A824" s="322" t="s">
        <v>958</v>
      </c>
      <c r="B824" s="46" t="s">
        <v>1632</v>
      </c>
      <c r="C824" s="444" t="s">
        <v>363</v>
      </c>
      <c r="D824" s="444" t="s">
        <v>550</v>
      </c>
      <c r="E824" s="424">
        <v>1933610.64</v>
      </c>
      <c r="F824" s="46" t="s">
        <v>953</v>
      </c>
      <c r="H824" s="322"/>
      <c r="J824" s="444"/>
      <c r="K824" s="444"/>
    </row>
    <row r="825" spans="1:11" ht="15" customHeight="1" x14ac:dyDescent="0.25">
      <c r="A825" s="322" t="s">
        <v>958</v>
      </c>
      <c r="B825" s="46" t="s">
        <v>1633</v>
      </c>
      <c r="C825" s="444" t="s">
        <v>363</v>
      </c>
      <c r="D825" s="444" t="s">
        <v>550</v>
      </c>
      <c r="E825" s="424">
        <v>944443.44</v>
      </c>
      <c r="F825" s="46" t="s">
        <v>953</v>
      </c>
      <c r="H825" s="322"/>
      <c r="J825" s="444"/>
      <c r="K825" s="444"/>
    </row>
    <row r="826" spans="1:11" ht="15" customHeight="1" x14ac:dyDescent="0.25">
      <c r="A826" s="322" t="s">
        <v>958</v>
      </c>
      <c r="B826" s="46" t="s">
        <v>1634</v>
      </c>
      <c r="C826" s="444" t="s">
        <v>363</v>
      </c>
      <c r="D826" s="444" t="s">
        <v>550</v>
      </c>
      <c r="E826" s="424">
        <v>1909937.64</v>
      </c>
      <c r="F826" s="46" t="s">
        <v>953</v>
      </c>
      <c r="H826" s="322"/>
      <c r="J826" s="444"/>
      <c r="K826" s="444"/>
    </row>
    <row r="827" spans="1:11" ht="15" customHeight="1" x14ac:dyDescent="0.25">
      <c r="A827" s="322" t="s">
        <v>958</v>
      </c>
      <c r="B827" s="46" t="s">
        <v>1635</v>
      </c>
      <c r="C827" s="444" t="s">
        <v>363</v>
      </c>
      <c r="D827" s="444" t="s">
        <v>550</v>
      </c>
      <c r="E827" s="424">
        <v>932861.88</v>
      </c>
      <c r="F827" s="46" t="s">
        <v>953</v>
      </c>
      <c r="H827" s="322"/>
      <c r="J827" s="444"/>
      <c r="K827" s="444"/>
    </row>
    <row r="828" spans="1:11" ht="15" customHeight="1" x14ac:dyDescent="0.25">
      <c r="A828" s="322" t="s">
        <v>958</v>
      </c>
      <c r="B828" s="46" t="s">
        <v>1636</v>
      </c>
      <c r="C828" s="444" t="s">
        <v>363</v>
      </c>
      <c r="D828" s="444" t="s">
        <v>550</v>
      </c>
      <c r="E828" s="424">
        <v>1886993.04</v>
      </c>
      <c r="F828" s="46" t="s">
        <v>953</v>
      </c>
      <c r="H828" s="322"/>
      <c r="J828" s="444"/>
      <c r="K828" s="444"/>
    </row>
    <row r="829" spans="1:11" ht="15" customHeight="1" x14ac:dyDescent="0.25">
      <c r="A829" s="322" t="s">
        <v>958</v>
      </c>
      <c r="B829" s="46" t="s">
        <v>1637</v>
      </c>
      <c r="C829" s="444" t="s">
        <v>363</v>
      </c>
      <c r="D829" s="444" t="s">
        <v>550</v>
      </c>
      <c r="E829" s="424">
        <v>5701696.6799999997</v>
      </c>
      <c r="F829" s="46" t="s">
        <v>953</v>
      </c>
      <c r="H829" s="322"/>
      <c r="J829" s="444"/>
      <c r="K829" s="444"/>
    </row>
    <row r="830" spans="1:11" ht="15" customHeight="1" x14ac:dyDescent="0.25">
      <c r="A830" s="322" t="s">
        <v>958</v>
      </c>
      <c r="B830" s="46" t="s">
        <v>2307</v>
      </c>
      <c r="C830" s="444" t="s">
        <v>363</v>
      </c>
      <c r="D830" s="444" t="s">
        <v>550</v>
      </c>
      <c r="E830" s="424">
        <v>1863320.04</v>
      </c>
      <c r="F830" s="46" t="s">
        <v>953</v>
      </c>
      <c r="H830" s="322"/>
      <c r="J830" s="444"/>
      <c r="K830" s="444"/>
    </row>
    <row r="831" spans="1:11" ht="15" customHeight="1" x14ac:dyDescent="0.25">
      <c r="A831" s="322" t="s">
        <v>958</v>
      </c>
      <c r="B831" s="46" t="s">
        <v>2308</v>
      </c>
      <c r="C831" s="444" t="s">
        <v>363</v>
      </c>
      <c r="D831" s="444" t="s">
        <v>550</v>
      </c>
      <c r="E831" s="424">
        <v>910062.96</v>
      </c>
      <c r="F831" s="46" t="s">
        <v>953</v>
      </c>
      <c r="H831" s="322"/>
      <c r="J831" s="444"/>
      <c r="K831" s="444"/>
    </row>
    <row r="832" spans="1:11" ht="15" customHeight="1" x14ac:dyDescent="0.25">
      <c r="A832" s="322" t="s">
        <v>958</v>
      </c>
      <c r="B832" s="46" t="s">
        <v>2309</v>
      </c>
      <c r="C832" s="444" t="s">
        <v>363</v>
      </c>
      <c r="D832" s="444" t="s">
        <v>550</v>
      </c>
      <c r="E832" s="424">
        <v>1839574.2000000002</v>
      </c>
      <c r="F832" s="46" t="s">
        <v>953</v>
      </c>
      <c r="H832" s="322"/>
      <c r="J832" s="444"/>
      <c r="K832" s="444"/>
    </row>
    <row r="833" spans="1:11" ht="15" customHeight="1" x14ac:dyDescent="0.25">
      <c r="A833" s="322" t="s">
        <v>958</v>
      </c>
      <c r="B833" s="46" t="s">
        <v>2310</v>
      </c>
      <c r="C833" s="444" t="s">
        <v>363</v>
      </c>
      <c r="D833" s="444" t="s">
        <v>550</v>
      </c>
      <c r="E833" s="424">
        <v>898481.39999999991</v>
      </c>
      <c r="F833" s="46" t="s">
        <v>953</v>
      </c>
      <c r="H833" s="322"/>
      <c r="J833" s="444"/>
      <c r="K833" s="444"/>
    </row>
    <row r="834" spans="1:11" ht="15" customHeight="1" x14ac:dyDescent="0.25">
      <c r="A834" s="322" t="s">
        <v>958</v>
      </c>
      <c r="B834" s="46" t="s">
        <v>2311</v>
      </c>
      <c r="C834" s="444" t="s">
        <v>363</v>
      </c>
      <c r="D834" s="444" t="s">
        <v>550</v>
      </c>
      <c r="E834" s="424">
        <v>1818159.24</v>
      </c>
      <c r="F834" s="46" t="s">
        <v>953</v>
      </c>
      <c r="H834" s="322"/>
      <c r="J834" s="444"/>
      <c r="K834" s="444"/>
    </row>
    <row r="835" spans="1:11" ht="15" customHeight="1" x14ac:dyDescent="0.25">
      <c r="A835" s="322" t="s">
        <v>958</v>
      </c>
      <c r="B835" s="46" t="s">
        <v>2312</v>
      </c>
      <c r="C835" s="444" t="s">
        <v>363</v>
      </c>
      <c r="D835" s="444" t="s">
        <v>550</v>
      </c>
      <c r="E835" s="424">
        <v>883403.52</v>
      </c>
      <c r="F835" s="46" t="s">
        <v>953</v>
      </c>
      <c r="H835" s="322"/>
      <c r="J835" s="444"/>
      <c r="K835" s="444"/>
    </row>
    <row r="836" spans="1:11" ht="15" customHeight="1" x14ac:dyDescent="0.25">
      <c r="A836" s="322" t="s">
        <v>958</v>
      </c>
      <c r="B836" s="46" t="s">
        <v>2313</v>
      </c>
      <c r="C836" s="444" t="s">
        <v>363</v>
      </c>
      <c r="D836" s="444" t="s">
        <v>550</v>
      </c>
      <c r="E836" s="424">
        <v>1794486.24</v>
      </c>
      <c r="F836" s="46" t="s">
        <v>953</v>
      </c>
      <c r="H836" s="322"/>
      <c r="J836" s="444"/>
      <c r="K836" s="444"/>
    </row>
    <row r="837" spans="1:11" ht="15" customHeight="1" x14ac:dyDescent="0.25">
      <c r="A837" s="322" t="s">
        <v>958</v>
      </c>
      <c r="B837" s="46" t="s">
        <v>2314</v>
      </c>
      <c r="C837" s="444" t="s">
        <v>363</v>
      </c>
      <c r="D837" s="444" t="s">
        <v>550</v>
      </c>
      <c r="E837" s="424">
        <v>871894.8</v>
      </c>
      <c r="F837" s="46" t="s">
        <v>953</v>
      </c>
      <c r="H837" s="322"/>
      <c r="J837" s="444"/>
      <c r="K837" s="444"/>
    </row>
    <row r="838" spans="1:11" ht="15" customHeight="1" x14ac:dyDescent="0.25">
      <c r="A838" s="322" t="s">
        <v>958</v>
      </c>
      <c r="B838" s="46" t="s">
        <v>2315</v>
      </c>
      <c r="C838" s="444" t="s">
        <v>363</v>
      </c>
      <c r="D838" s="444" t="s">
        <v>550</v>
      </c>
      <c r="E838" s="424">
        <v>860750.28</v>
      </c>
      <c r="F838" s="46" t="s">
        <v>953</v>
      </c>
      <c r="H838" s="322"/>
      <c r="J838" s="444"/>
      <c r="K838" s="444"/>
    </row>
    <row r="839" spans="1:11" ht="15" customHeight="1" x14ac:dyDescent="0.25">
      <c r="A839" s="322" t="s">
        <v>958</v>
      </c>
      <c r="B839" s="46" t="s">
        <v>2316</v>
      </c>
      <c r="C839" s="444" t="s">
        <v>363</v>
      </c>
      <c r="D839" s="444" t="s">
        <v>550</v>
      </c>
      <c r="E839" s="424">
        <v>62510268.240000002</v>
      </c>
      <c r="F839" s="46" t="s">
        <v>953</v>
      </c>
      <c r="H839" s="322"/>
      <c r="J839" s="444"/>
      <c r="K839" s="444"/>
    </row>
    <row r="840" spans="1:11" ht="15" customHeight="1" x14ac:dyDescent="0.25">
      <c r="A840" s="322" t="s">
        <v>958</v>
      </c>
      <c r="B840" s="46" t="s">
        <v>2317</v>
      </c>
      <c r="C840" s="444" t="s">
        <v>363</v>
      </c>
      <c r="D840" s="444" t="s">
        <v>550</v>
      </c>
      <c r="E840" s="424">
        <v>58881670.799999997</v>
      </c>
      <c r="F840" s="46" t="s">
        <v>953</v>
      </c>
      <c r="H840" s="322"/>
      <c r="J840" s="444"/>
      <c r="K840" s="444"/>
    </row>
    <row r="841" spans="1:11" ht="15" customHeight="1" x14ac:dyDescent="0.25">
      <c r="A841" s="322" t="s">
        <v>958</v>
      </c>
      <c r="B841" s="46" t="s">
        <v>2318</v>
      </c>
      <c r="C841" s="444" t="s">
        <v>363</v>
      </c>
      <c r="D841" s="444" t="s">
        <v>550</v>
      </c>
      <c r="E841" s="424">
        <v>51727253.159999996</v>
      </c>
      <c r="F841" s="46" t="s">
        <v>953</v>
      </c>
      <c r="H841" s="322"/>
      <c r="J841" s="444"/>
      <c r="K841" s="444"/>
    </row>
    <row r="842" spans="1:11" ht="15" customHeight="1" x14ac:dyDescent="0.25">
      <c r="A842" s="322" t="s">
        <v>958</v>
      </c>
      <c r="B842" s="46" t="s">
        <v>2319</v>
      </c>
      <c r="C842" s="444" t="s">
        <v>363</v>
      </c>
      <c r="D842" s="444" t="s">
        <v>550</v>
      </c>
      <c r="E842" s="424">
        <v>48824069.280000001</v>
      </c>
      <c r="F842" s="46" t="s">
        <v>953</v>
      </c>
      <c r="H842" s="322"/>
      <c r="J842" s="444"/>
      <c r="K842" s="444"/>
    </row>
    <row r="843" spans="1:11" ht="15" customHeight="1" x14ac:dyDescent="0.25">
      <c r="A843" s="322" t="s">
        <v>958</v>
      </c>
      <c r="B843" s="46" t="s">
        <v>2019</v>
      </c>
      <c r="C843" s="444" t="s">
        <v>363</v>
      </c>
      <c r="D843" s="444" t="s">
        <v>550</v>
      </c>
      <c r="E843" s="424">
        <v>2334157.7999999998</v>
      </c>
      <c r="F843" s="46" t="s">
        <v>953</v>
      </c>
      <c r="H843" s="322"/>
      <c r="J843" s="444"/>
      <c r="K843" s="444"/>
    </row>
    <row r="844" spans="1:11" ht="15" customHeight="1" x14ac:dyDescent="0.25">
      <c r="A844" s="322" t="s">
        <v>958</v>
      </c>
      <c r="B844" s="46" t="s">
        <v>2289</v>
      </c>
      <c r="C844" s="444" t="s">
        <v>363</v>
      </c>
      <c r="D844" s="444" t="s">
        <v>550</v>
      </c>
      <c r="E844" s="424">
        <v>1671896.52</v>
      </c>
      <c r="F844" s="46" t="s">
        <v>953</v>
      </c>
      <c r="H844" s="322"/>
      <c r="J844" s="444"/>
      <c r="K844" s="444"/>
    </row>
    <row r="845" spans="1:11" ht="15" customHeight="1" x14ac:dyDescent="0.25">
      <c r="A845" s="322" t="s">
        <v>958</v>
      </c>
      <c r="B845" s="46" t="s">
        <v>2320</v>
      </c>
      <c r="C845" s="444" t="s">
        <v>363</v>
      </c>
      <c r="D845" s="444" t="s">
        <v>550</v>
      </c>
      <c r="E845" s="424">
        <v>3585184.8</v>
      </c>
      <c r="F845" s="46" t="s">
        <v>953</v>
      </c>
      <c r="H845" s="322"/>
      <c r="J845" s="444"/>
      <c r="K845" s="444"/>
    </row>
    <row r="846" spans="1:11" ht="15" customHeight="1" x14ac:dyDescent="0.25">
      <c r="A846" s="322" t="s">
        <v>958</v>
      </c>
      <c r="B846" s="46" t="s">
        <v>2321</v>
      </c>
      <c r="C846" s="444" t="s">
        <v>363</v>
      </c>
      <c r="D846" s="444" t="s">
        <v>550</v>
      </c>
      <c r="E846" s="424">
        <v>2313252.7199999997</v>
      </c>
      <c r="F846" s="46" t="s">
        <v>953</v>
      </c>
      <c r="H846" s="322"/>
      <c r="J846" s="444"/>
      <c r="K846" s="444"/>
    </row>
    <row r="847" spans="1:11" ht="15" customHeight="1" x14ac:dyDescent="0.25">
      <c r="A847" s="322" t="s">
        <v>958</v>
      </c>
      <c r="B847" s="46" t="s">
        <v>2291</v>
      </c>
      <c r="C847" s="444" t="s">
        <v>363</v>
      </c>
      <c r="D847" s="444" t="s">
        <v>550</v>
      </c>
      <c r="E847" s="424">
        <v>1656964.3199999998</v>
      </c>
      <c r="F847" s="46" t="s">
        <v>953</v>
      </c>
      <c r="H847" s="322"/>
      <c r="J847" s="444"/>
      <c r="K847" s="444"/>
    </row>
    <row r="848" spans="1:11" ht="15" customHeight="1" x14ac:dyDescent="0.25">
      <c r="A848" s="322" t="s">
        <v>958</v>
      </c>
      <c r="B848" s="46" t="s">
        <v>2316</v>
      </c>
      <c r="C848" s="444" t="s">
        <v>363</v>
      </c>
      <c r="D848" s="444" t="s">
        <v>550</v>
      </c>
      <c r="E848" s="424">
        <v>3552916.6799999997</v>
      </c>
      <c r="F848" s="46" t="s">
        <v>953</v>
      </c>
      <c r="H848" s="322"/>
      <c r="J848" s="444"/>
      <c r="K848" s="444"/>
    </row>
    <row r="849" spans="1:11" ht="15" customHeight="1" x14ac:dyDescent="0.25">
      <c r="A849" s="322" t="s">
        <v>958</v>
      </c>
      <c r="B849" s="46" t="s">
        <v>2322</v>
      </c>
      <c r="C849" s="444" t="s">
        <v>363</v>
      </c>
      <c r="D849" s="444" t="s">
        <v>550</v>
      </c>
      <c r="E849" s="424">
        <v>2294387.16</v>
      </c>
      <c r="F849" s="46" t="s">
        <v>953</v>
      </c>
      <c r="H849" s="322"/>
      <c r="J849" s="444"/>
      <c r="K849" s="444"/>
    </row>
    <row r="850" spans="1:11" ht="15" customHeight="1" x14ac:dyDescent="0.25">
      <c r="A850" s="322" t="s">
        <v>958</v>
      </c>
      <c r="B850" s="46" t="s">
        <v>2293</v>
      </c>
      <c r="C850" s="444" t="s">
        <v>363</v>
      </c>
      <c r="D850" s="444" t="s">
        <v>550</v>
      </c>
      <c r="E850" s="424">
        <v>1643416.08</v>
      </c>
      <c r="F850" s="46" t="s">
        <v>953</v>
      </c>
      <c r="H850" s="322"/>
      <c r="J850" s="444"/>
      <c r="K850" s="444"/>
    </row>
    <row r="851" spans="1:11" ht="15" customHeight="1" x14ac:dyDescent="0.25">
      <c r="A851" s="322" t="s">
        <v>958</v>
      </c>
      <c r="B851" s="46" t="s">
        <v>2323</v>
      </c>
      <c r="C851" s="444" t="s">
        <v>363</v>
      </c>
      <c r="D851" s="444" t="s">
        <v>550</v>
      </c>
      <c r="E851" s="424">
        <v>3523780.6799999997</v>
      </c>
      <c r="F851" s="46" t="s">
        <v>953</v>
      </c>
      <c r="H851" s="322"/>
      <c r="J851" s="444"/>
      <c r="K851" s="444"/>
    </row>
    <row r="852" spans="1:11" ht="15" customHeight="1" x14ac:dyDescent="0.25">
      <c r="A852" s="322" t="s">
        <v>958</v>
      </c>
      <c r="B852" s="46" t="s">
        <v>2324</v>
      </c>
      <c r="C852" s="444" t="s">
        <v>363</v>
      </c>
      <c r="D852" s="444" t="s">
        <v>550</v>
      </c>
      <c r="E852" s="424">
        <v>60806467.800000004</v>
      </c>
      <c r="F852" s="46" t="s">
        <v>953</v>
      </c>
      <c r="H852" s="322"/>
      <c r="J852" s="444"/>
      <c r="K852" s="444"/>
    </row>
    <row r="853" spans="1:11" ht="15" customHeight="1" x14ac:dyDescent="0.25">
      <c r="A853" s="322" t="s">
        <v>958</v>
      </c>
      <c r="B853" s="46" t="s">
        <v>2325</v>
      </c>
      <c r="C853" s="444" t="s">
        <v>363</v>
      </c>
      <c r="D853" s="444" t="s">
        <v>550</v>
      </c>
      <c r="E853" s="424">
        <v>54159235.079999998</v>
      </c>
      <c r="F853" s="46" t="s">
        <v>953</v>
      </c>
      <c r="H853" s="322"/>
      <c r="J853" s="444"/>
      <c r="K853" s="444"/>
    </row>
    <row r="854" spans="1:11" ht="15" customHeight="1" x14ac:dyDescent="0.25">
      <c r="A854" s="322" t="s">
        <v>958</v>
      </c>
      <c r="B854" s="46" t="s">
        <v>2022</v>
      </c>
      <c r="C854" s="444" t="s">
        <v>363</v>
      </c>
      <c r="D854" s="444" t="s">
        <v>550</v>
      </c>
      <c r="E854" s="424">
        <v>2273482.08</v>
      </c>
      <c r="F854" s="46" t="s">
        <v>953</v>
      </c>
      <c r="H854" s="322"/>
      <c r="J854" s="444"/>
      <c r="K854" s="444"/>
    </row>
    <row r="855" spans="1:11" ht="15" customHeight="1" x14ac:dyDescent="0.25">
      <c r="A855" s="322" t="s">
        <v>958</v>
      </c>
      <c r="B855" s="46" t="s">
        <v>2295</v>
      </c>
      <c r="C855" s="444" t="s">
        <v>363</v>
      </c>
      <c r="D855" s="444" t="s">
        <v>550</v>
      </c>
      <c r="E855" s="424">
        <v>1628411.04</v>
      </c>
      <c r="F855" s="46" t="s">
        <v>953</v>
      </c>
      <c r="H855" s="322"/>
      <c r="J855" s="444"/>
      <c r="K855" s="444"/>
    </row>
    <row r="856" spans="1:11" ht="15" customHeight="1" x14ac:dyDescent="0.25">
      <c r="A856" s="322" t="s">
        <v>958</v>
      </c>
      <c r="B856" s="46" t="s">
        <v>2326</v>
      </c>
      <c r="C856" s="444" t="s">
        <v>363</v>
      </c>
      <c r="D856" s="444" t="s">
        <v>550</v>
      </c>
      <c r="E856" s="424">
        <v>3491585.4000000004</v>
      </c>
      <c r="F856" s="46" t="s">
        <v>953</v>
      </c>
      <c r="H856" s="322"/>
      <c r="J856" s="444"/>
      <c r="K856" s="444"/>
    </row>
    <row r="857" spans="1:11" ht="15" customHeight="1" x14ac:dyDescent="0.25">
      <c r="A857" s="322" t="s">
        <v>958</v>
      </c>
      <c r="B857" s="46" t="s">
        <v>2023</v>
      </c>
      <c r="C857" s="444" t="s">
        <v>363</v>
      </c>
      <c r="D857" s="444" t="s">
        <v>550</v>
      </c>
      <c r="E857" s="424">
        <v>2253305.4000000004</v>
      </c>
      <c r="F857" s="46" t="s">
        <v>953</v>
      </c>
      <c r="H857" s="322"/>
      <c r="J857" s="444"/>
      <c r="K857" s="444"/>
    </row>
    <row r="858" spans="1:11" ht="15" customHeight="1" x14ac:dyDescent="0.25">
      <c r="A858" s="322" t="s">
        <v>958</v>
      </c>
      <c r="B858" s="46" t="s">
        <v>2297</v>
      </c>
      <c r="C858" s="444" t="s">
        <v>363</v>
      </c>
      <c r="D858" s="444" t="s">
        <v>550</v>
      </c>
      <c r="E858" s="424">
        <v>1613915.88</v>
      </c>
      <c r="F858" s="46" t="s">
        <v>953</v>
      </c>
      <c r="H858" s="322"/>
      <c r="J858" s="444"/>
      <c r="K858" s="444"/>
    </row>
    <row r="859" spans="1:11" ht="15" customHeight="1" x14ac:dyDescent="0.25">
      <c r="A859" s="322" t="s">
        <v>958</v>
      </c>
      <c r="B859" s="46" t="s">
        <v>2327</v>
      </c>
      <c r="C859" s="444" t="s">
        <v>363</v>
      </c>
      <c r="D859" s="444" t="s">
        <v>550</v>
      </c>
      <c r="E859" s="424">
        <v>3460409.88</v>
      </c>
      <c r="F859" s="46" t="s">
        <v>953</v>
      </c>
      <c r="H859" s="322"/>
      <c r="J859" s="444"/>
      <c r="K859" s="444"/>
    </row>
    <row r="860" spans="1:11" ht="15" customHeight="1" x14ac:dyDescent="0.25">
      <c r="A860" s="322" t="s">
        <v>958</v>
      </c>
      <c r="B860" s="46" t="s">
        <v>2328</v>
      </c>
      <c r="C860" s="444" t="s">
        <v>363</v>
      </c>
      <c r="D860" s="444" t="s">
        <v>550</v>
      </c>
      <c r="E860" s="424">
        <v>2232400.3200000003</v>
      </c>
      <c r="F860" s="46" t="s">
        <v>953</v>
      </c>
      <c r="H860" s="322"/>
      <c r="J860" s="444"/>
      <c r="K860" s="444"/>
    </row>
    <row r="861" spans="1:11" ht="15" customHeight="1" x14ac:dyDescent="0.25">
      <c r="A861" s="322" t="s">
        <v>958</v>
      </c>
      <c r="B861" s="46" t="s">
        <v>2299</v>
      </c>
      <c r="C861" s="444" t="s">
        <v>363</v>
      </c>
      <c r="D861" s="444" t="s">
        <v>550</v>
      </c>
      <c r="E861" s="424">
        <v>1598983.6800000002</v>
      </c>
      <c r="F861" s="46" t="s">
        <v>953</v>
      </c>
      <c r="H861" s="322"/>
      <c r="J861" s="444"/>
      <c r="K861" s="444"/>
    </row>
    <row r="862" spans="1:11" ht="15" customHeight="1" x14ac:dyDescent="0.25">
      <c r="A862" s="322" t="s">
        <v>958</v>
      </c>
      <c r="B862" s="46" t="s">
        <v>2329</v>
      </c>
      <c r="C862" s="444" t="s">
        <v>363</v>
      </c>
      <c r="D862" s="444" t="s">
        <v>550</v>
      </c>
      <c r="E862" s="424">
        <v>6476714.2799999993</v>
      </c>
      <c r="F862" s="46" t="s">
        <v>953</v>
      </c>
      <c r="H862" s="322"/>
      <c r="J862" s="444"/>
      <c r="K862" s="444"/>
    </row>
    <row r="863" spans="1:11" ht="15" customHeight="1" x14ac:dyDescent="0.25">
      <c r="A863" s="322" t="s">
        <v>958</v>
      </c>
      <c r="B863" s="46" t="s">
        <v>2330</v>
      </c>
      <c r="C863" s="444" t="s">
        <v>363</v>
      </c>
      <c r="D863" s="444" t="s">
        <v>550</v>
      </c>
      <c r="E863" s="424">
        <v>2212223.6399999997</v>
      </c>
      <c r="F863" s="46" t="s">
        <v>953</v>
      </c>
      <c r="H863" s="322"/>
      <c r="J863" s="444"/>
      <c r="K863" s="444"/>
    </row>
    <row r="864" spans="1:11" ht="15" customHeight="1" x14ac:dyDescent="0.25">
      <c r="A864" s="322" t="s">
        <v>958</v>
      </c>
      <c r="B864" s="46" t="s">
        <v>2301</v>
      </c>
      <c r="C864" s="444" t="s">
        <v>363</v>
      </c>
      <c r="D864" s="444" t="s">
        <v>550</v>
      </c>
      <c r="E864" s="424">
        <v>1584488.52</v>
      </c>
      <c r="F864" s="46" t="s">
        <v>953</v>
      </c>
      <c r="H864" s="322"/>
      <c r="J864" s="444"/>
      <c r="K864" s="444"/>
    </row>
    <row r="865" spans="1:11" ht="15" customHeight="1" x14ac:dyDescent="0.25">
      <c r="A865" s="322" t="s">
        <v>958</v>
      </c>
      <c r="B865" s="46" t="s">
        <v>2331</v>
      </c>
      <c r="C865" s="444" t="s">
        <v>363</v>
      </c>
      <c r="D865" s="444" t="s">
        <v>550</v>
      </c>
      <c r="E865" s="424">
        <v>3396966.24</v>
      </c>
      <c r="F865" s="46" t="s">
        <v>953</v>
      </c>
      <c r="H865" s="322"/>
      <c r="J865" s="444"/>
      <c r="K865" s="444"/>
    </row>
    <row r="866" spans="1:11" ht="15" customHeight="1" x14ac:dyDescent="0.25">
      <c r="A866" s="322" t="s">
        <v>958</v>
      </c>
      <c r="B866" s="46" t="s">
        <v>2332</v>
      </c>
      <c r="C866" s="444" t="s">
        <v>363</v>
      </c>
      <c r="D866" s="444" t="s">
        <v>550</v>
      </c>
      <c r="E866" s="424">
        <v>2191318.5599999996</v>
      </c>
      <c r="F866" s="46" t="s">
        <v>953</v>
      </c>
      <c r="H866" s="322"/>
      <c r="J866" s="444"/>
      <c r="K866" s="444"/>
    </row>
    <row r="867" spans="1:11" ht="15" customHeight="1" x14ac:dyDescent="0.25">
      <c r="A867" s="322" t="s">
        <v>958</v>
      </c>
      <c r="B867" s="46" t="s">
        <v>2303</v>
      </c>
      <c r="C867" s="444" t="s">
        <v>363</v>
      </c>
      <c r="D867" s="444" t="s">
        <v>550</v>
      </c>
      <c r="E867" s="424">
        <v>1569483.48</v>
      </c>
      <c r="F867" s="46" t="s">
        <v>953</v>
      </c>
      <c r="H867" s="322"/>
      <c r="J867" s="444"/>
      <c r="K867" s="444"/>
    </row>
    <row r="868" spans="1:11" ht="15" customHeight="1" x14ac:dyDescent="0.25">
      <c r="A868" s="322" t="s">
        <v>958</v>
      </c>
      <c r="B868" s="46" t="s">
        <v>2333</v>
      </c>
      <c r="C868" s="444" t="s">
        <v>363</v>
      </c>
      <c r="D868" s="444" t="s">
        <v>550</v>
      </c>
      <c r="E868" s="424">
        <v>3364698.12</v>
      </c>
      <c r="F868" s="46" t="s">
        <v>953</v>
      </c>
      <c r="H868" s="322"/>
      <c r="J868" s="444"/>
      <c r="K868" s="444"/>
    </row>
    <row r="869" spans="1:11" ht="15" customHeight="1" x14ac:dyDescent="0.25">
      <c r="A869" s="322" t="s">
        <v>958</v>
      </c>
      <c r="B869" s="46" t="s">
        <v>2334</v>
      </c>
      <c r="C869" s="444" t="s">
        <v>363</v>
      </c>
      <c r="D869" s="444" t="s">
        <v>550</v>
      </c>
      <c r="E869" s="424">
        <v>2170486.3200000003</v>
      </c>
      <c r="F869" s="46" t="s">
        <v>953</v>
      </c>
      <c r="H869" s="322"/>
      <c r="J869" s="444"/>
      <c r="K869" s="444"/>
    </row>
    <row r="870" spans="1:11" ht="15" customHeight="1" x14ac:dyDescent="0.25">
      <c r="A870" s="322" t="s">
        <v>958</v>
      </c>
      <c r="B870" s="46" t="s">
        <v>2305</v>
      </c>
      <c r="C870" s="444" t="s">
        <v>363</v>
      </c>
      <c r="D870" s="444" t="s">
        <v>550</v>
      </c>
      <c r="E870" s="424">
        <v>1554551.2799999998</v>
      </c>
      <c r="F870" s="46" t="s">
        <v>953</v>
      </c>
      <c r="H870" s="322"/>
      <c r="J870" s="444"/>
      <c r="K870" s="444"/>
    </row>
    <row r="871" spans="1:11" ht="15" customHeight="1" x14ac:dyDescent="0.25">
      <c r="A871" s="322" t="s">
        <v>958</v>
      </c>
      <c r="B871" s="46" t="s">
        <v>2335</v>
      </c>
      <c r="C871" s="444" t="s">
        <v>363</v>
      </c>
      <c r="D871" s="444" t="s">
        <v>550</v>
      </c>
      <c r="E871" s="424">
        <v>3332502.84</v>
      </c>
      <c r="F871" s="46" t="s">
        <v>953</v>
      </c>
      <c r="H871" s="322"/>
      <c r="J871" s="444"/>
      <c r="K871" s="444"/>
    </row>
    <row r="872" spans="1:11" ht="15" customHeight="1" x14ac:dyDescent="0.25">
      <c r="A872" s="322" t="s">
        <v>958</v>
      </c>
      <c r="B872" s="46" t="s">
        <v>2336</v>
      </c>
      <c r="C872" s="444" t="s">
        <v>363</v>
      </c>
      <c r="D872" s="444" t="s">
        <v>550</v>
      </c>
      <c r="E872" s="424">
        <v>57519635.640000001</v>
      </c>
      <c r="F872" s="46" t="s">
        <v>953</v>
      </c>
      <c r="H872" s="322"/>
      <c r="J872" s="444"/>
      <c r="K872" s="444"/>
    </row>
    <row r="873" spans="1:11" ht="15" customHeight="1" x14ac:dyDescent="0.25">
      <c r="A873" s="322" t="s">
        <v>958</v>
      </c>
      <c r="B873" s="46" t="s">
        <v>1930</v>
      </c>
      <c r="C873" s="444" t="s">
        <v>363</v>
      </c>
      <c r="D873" s="444" t="s">
        <v>550</v>
      </c>
      <c r="E873" s="424">
        <v>51227425.079999998</v>
      </c>
      <c r="F873" s="46" t="s">
        <v>953</v>
      </c>
      <c r="H873" s="322"/>
      <c r="J873" s="444"/>
      <c r="K873" s="444"/>
    </row>
    <row r="874" spans="1:11" ht="15" customHeight="1" x14ac:dyDescent="0.25">
      <c r="A874" s="322" t="s">
        <v>958</v>
      </c>
      <c r="B874" s="46" t="s">
        <v>2337</v>
      </c>
      <c r="C874" s="444" t="s">
        <v>363</v>
      </c>
      <c r="D874" s="444" t="s">
        <v>550</v>
      </c>
      <c r="E874" s="424">
        <v>2150236.7999999998</v>
      </c>
      <c r="F874" s="46" t="s">
        <v>953</v>
      </c>
      <c r="H874" s="322"/>
      <c r="J874" s="444"/>
      <c r="K874" s="444"/>
    </row>
    <row r="875" spans="1:11" ht="15" customHeight="1" x14ac:dyDescent="0.25">
      <c r="A875" s="322" t="s">
        <v>958</v>
      </c>
      <c r="B875" s="46" t="s">
        <v>1632</v>
      </c>
      <c r="C875" s="444" t="s">
        <v>363</v>
      </c>
      <c r="D875" s="444" t="s">
        <v>550</v>
      </c>
      <c r="E875" s="424">
        <v>1540056.12</v>
      </c>
      <c r="F875" s="46" t="s">
        <v>953</v>
      </c>
      <c r="H875" s="322"/>
      <c r="J875" s="444"/>
      <c r="K875" s="444"/>
    </row>
    <row r="876" spans="1:11" ht="15" customHeight="1" x14ac:dyDescent="0.25">
      <c r="A876" s="322" t="s">
        <v>958</v>
      </c>
      <c r="B876" s="46" t="s">
        <v>2338</v>
      </c>
      <c r="C876" s="444" t="s">
        <v>363</v>
      </c>
      <c r="D876" s="444" t="s">
        <v>550</v>
      </c>
      <c r="E876" s="424">
        <v>3301254.48</v>
      </c>
      <c r="F876" s="46" t="s">
        <v>953</v>
      </c>
      <c r="H876" s="322"/>
      <c r="J876" s="444"/>
      <c r="K876" s="444"/>
    </row>
    <row r="877" spans="1:11" ht="15" customHeight="1" x14ac:dyDescent="0.25">
      <c r="A877" s="322" t="s">
        <v>958</v>
      </c>
      <c r="B877" s="46" t="s">
        <v>2339</v>
      </c>
      <c r="C877" s="444" t="s">
        <v>363</v>
      </c>
      <c r="D877" s="444" t="s">
        <v>550</v>
      </c>
      <c r="E877" s="424">
        <v>2129404.5599999996</v>
      </c>
      <c r="F877" s="46" t="s">
        <v>953</v>
      </c>
      <c r="H877" s="322"/>
      <c r="J877" s="444"/>
      <c r="K877" s="444"/>
    </row>
    <row r="878" spans="1:11" ht="15" customHeight="1" x14ac:dyDescent="0.25">
      <c r="A878" s="322" t="s">
        <v>958</v>
      </c>
      <c r="B878" s="46" t="s">
        <v>1634</v>
      </c>
      <c r="C878" s="444" t="s">
        <v>363</v>
      </c>
      <c r="D878" s="444" t="s">
        <v>550</v>
      </c>
      <c r="E878" s="424">
        <v>1525051.08</v>
      </c>
      <c r="F878" s="46" t="s">
        <v>953</v>
      </c>
      <c r="H878" s="322"/>
      <c r="J878" s="444"/>
      <c r="K878" s="444"/>
    </row>
    <row r="879" spans="1:11" ht="15" customHeight="1" x14ac:dyDescent="0.25">
      <c r="A879" s="322" t="s">
        <v>958</v>
      </c>
      <c r="B879" s="46" t="s">
        <v>2340</v>
      </c>
      <c r="C879" s="444" t="s">
        <v>363</v>
      </c>
      <c r="D879" s="444" t="s">
        <v>550</v>
      </c>
      <c r="E879" s="424">
        <v>3269059.2</v>
      </c>
      <c r="F879" s="46" t="s">
        <v>953</v>
      </c>
      <c r="H879" s="322"/>
      <c r="J879" s="444"/>
      <c r="K879" s="444"/>
    </row>
    <row r="880" spans="1:11" ht="15" customHeight="1" x14ac:dyDescent="0.25">
      <c r="A880" s="322" t="s">
        <v>958</v>
      </c>
      <c r="B880" s="46" t="s">
        <v>2341</v>
      </c>
      <c r="C880" s="444" t="s">
        <v>363</v>
      </c>
      <c r="D880" s="444" t="s">
        <v>550</v>
      </c>
      <c r="E880" s="424">
        <v>2109155.04</v>
      </c>
      <c r="F880" s="46" t="s">
        <v>953</v>
      </c>
      <c r="H880" s="322"/>
      <c r="J880" s="444"/>
      <c r="K880" s="444"/>
    </row>
    <row r="881" spans="1:11" ht="15" customHeight="1" x14ac:dyDescent="0.25">
      <c r="A881" s="322" t="s">
        <v>958</v>
      </c>
      <c r="B881" s="46" t="s">
        <v>1636</v>
      </c>
      <c r="C881" s="444" t="s">
        <v>363</v>
      </c>
      <c r="D881" s="444" t="s">
        <v>550</v>
      </c>
      <c r="E881" s="424">
        <v>1510555.92</v>
      </c>
      <c r="F881" s="46" t="s">
        <v>953</v>
      </c>
      <c r="H881" s="322"/>
      <c r="J881" s="444"/>
      <c r="K881" s="444"/>
    </row>
    <row r="882" spans="1:11" ht="15" customHeight="1" x14ac:dyDescent="0.25">
      <c r="A882" s="322" t="s">
        <v>958</v>
      </c>
      <c r="B882" s="46" t="s">
        <v>2342</v>
      </c>
      <c r="C882" s="444" t="s">
        <v>363</v>
      </c>
      <c r="D882" s="444" t="s">
        <v>550</v>
      </c>
      <c r="E882" s="424">
        <v>3237810.84</v>
      </c>
      <c r="F882" s="46" t="s">
        <v>953</v>
      </c>
      <c r="H882" s="322"/>
      <c r="J882" s="444"/>
      <c r="K882" s="444"/>
    </row>
    <row r="883" spans="1:11" ht="15" customHeight="1" x14ac:dyDescent="0.25">
      <c r="A883" s="322" t="s">
        <v>958</v>
      </c>
      <c r="B883" s="46" t="s">
        <v>2343</v>
      </c>
      <c r="C883" s="444" t="s">
        <v>363</v>
      </c>
      <c r="D883" s="444" t="s">
        <v>550</v>
      </c>
      <c r="E883" s="424">
        <v>2088322.7999999998</v>
      </c>
      <c r="F883" s="46" t="s">
        <v>953</v>
      </c>
      <c r="H883" s="322"/>
      <c r="J883" s="444"/>
      <c r="K883" s="444"/>
    </row>
    <row r="884" spans="1:11" ht="15" customHeight="1" x14ac:dyDescent="0.25">
      <c r="A884" s="322" t="s">
        <v>958</v>
      </c>
      <c r="B884" s="46" t="s">
        <v>2307</v>
      </c>
      <c r="C884" s="444" t="s">
        <v>363</v>
      </c>
      <c r="D884" s="444" t="s">
        <v>550</v>
      </c>
      <c r="E884" s="424">
        <v>1495550.88</v>
      </c>
      <c r="F884" s="46" t="s">
        <v>953</v>
      </c>
      <c r="H884" s="322"/>
      <c r="J884" s="444"/>
      <c r="K884" s="444"/>
    </row>
    <row r="885" spans="1:11" ht="15" customHeight="1" x14ac:dyDescent="0.25">
      <c r="A885" s="322" t="s">
        <v>958</v>
      </c>
      <c r="B885" s="46" t="s">
        <v>2344</v>
      </c>
      <c r="C885" s="444" t="s">
        <v>363</v>
      </c>
      <c r="D885" s="444" t="s">
        <v>550</v>
      </c>
      <c r="E885" s="424">
        <v>3205615.5599999996</v>
      </c>
      <c r="F885" s="46" t="s">
        <v>953</v>
      </c>
      <c r="H885" s="322"/>
      <c r="J885" s="444"/>
      <c r="K885" s="444"/>
    </row>
    <row r="886" spans="1:11" ht="15" customHeight="1" x14ac:dyDescent="0.25">
      <c r="A886" s="322" t="s">
        <v>958</v>
      </c>
      <c r="B886" s="46" t="s">
        <v>2309</v>
      </c>
      <c r="C886" s="444" t="s">
        <v>363</v>
      </c>
      <c r="D886" s="444" t="s">
        <v>550</v>
      </c>
      <c r="E886" s="424">
        <v>1480618.6800000002</v>
      </c>
      <c r="F886" s="46" t="s">
        <v>953</v>
      </c>
      <c r="H886" s="322"/>
      <c r="J886" s="444"/>
      <c r="K886" s="444"/>
    </row>
    <row r="887" spans="1:11" ht="15" customHeight="1" x14ac:dyDescent="0.25">
      <c r="A887" s="322" t="s">
        <v>958</v>
      </c>
      <c r="B887" s="46" t="s">
        <v>2345</v>
      </c>
      <c r="C887" s="444" t="s">
        <v>363</v>
      </c>
      <c r="D887" s="444" t="s">
        <v>550</v>
      </c>
      <c r="E887" s="424">
        <v>3173347.4400000004</v>
      </c>
      <c r="F887" s="46" t="s">
        <v>953</v>
      </c>
      <c r="H887" s="322"/>
      <c r="J887" s="444"/>
      <c r="K887" s="444"/>
    </row>
    <row r="888" spans="1:11" ht="15" customHeight="1" x14ac:dyDescent="0.25">
      <c r="A888" s="322" t="s">
        <v>958</v>
      </c>
      <c r="B888" s="46" t="s">
        <v>2311</v>
      </c>
      <c r="C888" s="444" t="s">
        <v>363</v>
      </c>
      <c r="D888" s="444" t="s">
        <v>550</v>
      </c>
      <c r="E888" s="424">
        <v>1467070.44</v>
      </c>
      <c r="F888" s="46" t="s">
        <v>953</v>
      </c>
      <c r="H888" s="322"/>
      <c r="J888" s="444"/>
      <c r="K888" s="444"/>
    </row>
    <row r="889" spans="1:11" ht="15" customHeight="1" x14ac:dyDescent="0.25">
      <c r="A889" s="322" t="s">
        <v>958</v>
      </c>
      <c r="B889" s="46" t="s">
        <v>2346</v>
      </c>
      <c r="C889" s="444" t="s">
        <v>363</v>
      </c>
      <c r="D889" s="444" t="s">
        <v>550</v>
      </c>
      <c r="E889" s="424">
        <v>3144211.4400000004</v>
      </c>
      <c r="F889" s="46" t="s">
        <v>953</v>
      </c>
      <c r="H889" s="322"/>
      <c r="J889" s="444"/>
      <c r="K889" s="444"/>
    </row>
    <row r="890" spans="1:11" ht="15" customHeight="1" x14ac:dyDescent="0.25">
      <c r="A890" s="322" t="s">
        <v>958</v>
      </c>
      <c r="B890" s="46" t="s">
        <v>2034</v>
      </c>
      <c r="C890" s="444" t="s">
        <v>363</v>
      </c>
      <c r="D890" s="444" t="s">
        <v>550</v>
      </c>
      <c r="E890" s="424">
        <v>48311639.879999995</v>
      </c>
      <c r="F890" s="46" t="s">
        <v>953</v>
      </c>
      <c r="H890" s="322"/>
      <c r="J890" s="444"/>
      <c r="K890" s="444"/>
    </row>
    <row r="891" spans="1:11" ht="15" customHeight="1" x14ac:dyDescent="0.25">
      <c r="A891" s="322" t="s">
        <v>958</v>
      </c>
      <c r="B891" s="46" t="s">
        <v>2313</v>
      </c>
      <c r="C891" s="444" t="s">
        <v>363</v>
      </c>
      <c r="D891" s="444" t="s">
        <v>550</v>
      </c>
      <c r="E891" s="424">
        <v>1452065.4</v>
      </c>
      <c r="F891" s="46" t="s">
        <v>953</v>
      </c>
      <c r="H891" s="322"/>
      <c r="J891" s="444"/>
      <c r="K891" s="444"/>
    </row>
    <row r="892" spans="1:11" ht="15" customHeight="1" x14ac:dyDescent="0.25">
      <c r="A892" s="322" t="s">
        <v>958</v>
      </c>
      <c r="B892" s="46" t="s">
        <v>2347</v>
      </c>
      <c r="C892" s="444" t="s">
        <v>363</v>
      </c>
      <c r="D892" s="444" t="s">
        <v>550</v>
      </c>
      <c r="E892" s="424">
        <v>3112016.16</v>
      </c>
      <c r="F892" s="46" t="s">
        <v>953</v>
      </c>
      <c r="H892" s="322"/>
      <c r="J892" s="444"/>
      <c r="K892" s="444"/>
    </row>
    <row r="893" spans="1:11" ht="15" customHeight="1" x14ac:dyDescent="0.25">
      <c r="A893" s="322" t="s">
        <v>958</v>
      </c>
      <c r="B893" s="46" t="s">
        <v>2348</v>
      </c>
      <c r="C893" s="444" t="s">
        <v>363</v>
      </c>
      <c r="D893" s="444" t="s">
        <v>550</v>
      </c>
      <c r="E893" s="424">
        <v>1437570.24</v>
      </c>
      <c r="F893" s="46" t="s">
        <v>953</v>
      </c>
      <c r="H893" s="322"/>
      <c r="J893" s="444"/>
      <c r="K893" s="444"/>
    </row>
    <row r="894" spans="1:11" ht="15" customHeight="1" x14ac:dyDescent="0.25">
      <c r="A894" s="322" t="s">
        <v>958</v>
      </c>
      <c r="B894" s="46" t="s">
        <v>2349</v>
      </c>
      <c r="C894" s="444" t="s">
        <v>363</v>
      </c>
      <c r="D894" s="444" t="s">
        <v>550</v>
      </c>
      <c r="E894" s="424">
        <v>3080840.6399999997</v>
      </c>
      <c r="F894" s="46" t="s">
        <v>953</v>
      </c>
      <c r="H894" s="322"/>
      <c r="J894" s="444"/>
      <c r="K894" s="444"/>
    </row>
    <row r="895" spans="1:11" ht="15" customHeight="1" x14ac:dyDescent="0.25">
      <c r="A895" s="322" t="s">
        <v>958</v>
      </c>
      <c r="B895" s="46" t="s">
        <v>2350</v>
      </c>
      <c r="C895" s="444" t="s">
        <v>363</v>
      </c>
      <c r="D895" s="444" t="s">
        <v>550</v>
      </c>
      <c r="E895" s="424">
        <v>1422638.04</v>
      </c>
      <c r="F895" s="46" t="s">
        <v>953</v>
      </c>
      <c r="H895" s="322"/>
      <c r="J895" s="444"/>
      <c r="K895" s="444"/>
    </row>
    <row r="896" spans="1:11" ht="15" customHeight="1" x14ac:dyDescent="0.25">
      <c r="A896" s="322" t="s">
        <v>958</v>
      </c>
      <c r="B896" s="46" t="s">
        <v>2351</v>
      </c>
      <c r="C896" s="444" t="s">
        <v>363</v>
      </c>
      <c r="D896" s="444" t="s">
        <v>550</v>
      </c>
      <c r="E896" s="424">
        <v>1408142.88</v>
      </c>
      <c r="F896" s="46" t="s">
        <v>953</v>
      </c>
      <c r="H896" s="322"/>
      <c r="J896" s="444"/>
      <c r="K896" s="444"/>
    </row>
    <row r="897" spans="1:11" ht="15" customHeight="1" x14ac:dyDescent="0.25">
      <c r="A897" s="322" t="s">
        <v>958</v>
      </c>
      <c r="B897" s="46" t="s">
        <v>2352</v>
      </c>
      <c r="C897" s="444" t="s">
        <v>363</v>
      </c>
      <c r="D897" s="444" t="s">
        <v>550</v>
      </c>
      <c r="E897" s="424">
        <v>3017397</v>
      </c>
      <c r="F897" s="46" t="s">
        <v>953</v>
      </c>
      <c r="H897" s="322"/>
      <c r="J897" s="444"/>
      <c r="K897" s="444"/>
    </row>
    <row r="898" spans="1:11" ht="15" customHeight="1" x14ac:dyDescent="0.25">
      <c r="A898" s="322" t="s">
        <v>958</v>
      </c>
      <c r="B898" s="46" t="s">
        <v>2353</v>
      </c>
      <c r="C898" s="444" t="s">
        <v>363</v>
      </c>
      <c r="D898" s="444" t="s">
        <v>550</v>
      </c>
      <c r="E898" s="424">
        <v>1393137.8399999999</v>
      </c>
      <c r="F898" s="46" t="s">
        <v>953</v>
      </c>
      <c r="H898" s="322"/>
      <c r="J898" s="444"/>
      <c r="K898" s="444"/>
    </row>
    <row r="899" spans="1:11" ht="15" customHeight="1" x14ac:dyDescent="0.25">
      <c r="A899" s="322" t="s">
        <v>958</v>
      </c>
      <c r="B899" s="46" t="s">
        <v>2354</v>
      </c>
      <c r="C899" s="444" t="s">
        <v>363</v>
      </c>
      <c r="D899" s="444" t="s">
        <v>550</v>
      </c>
      <c r="E899" s="424">
        <v>2985128.88</v>
      </c>
      <c r="F899" s="46" t="s">
        <v>953</v>
      </c>
      <c r="H899" s="322"/>
      <c r="J899" s="444"/>
      <c r="K899" s="444"/>
    </row>
    <row r="900" spans="1:11" ht="15" customHeight="1" x14ac:dyDescent="0.25">
      <c r="A900" s="322" t="s">
        <v>958</v>
      </c>
      <c r="B900" s="46" t="s">
        <v>2355</v>
      </c>
      <c r="C900" s="444" t="s">
        <v>363</v>
      </c>
      <c r="D900" s="444" t="s">
        <v>550</v>
      </c>
      <c r="E900" s="424">
        <v>1378205.6400000001</v>
      </c>
      <c r="F900" s="46" t="s">
        <v>953</v>
      </c>
      <c r="H900" s="322"/>
      <c r="J900" s="444"/>
      <c r="K900" s="444"/>
    </row>
    <row r="901" spans="1:11" ht="15" customHeight="1" x14ac:dyDescent="0.25">
      <c r="A901" s="322" t="s">
        <v>958</v>
      </c>
      <c r="B901" s="46" t="s">
        <v>2356</v>
      </c>
      <c r="C901" s="444" t="s">
        <v>363</v>
      </c>
      <c r="D901" s="444" t="s">
        <v>550</v>
      </c>
      <c r="E901" s="424">
        <v>2952933.5999999996</v>
      </c>
      <c r="F901" s="46" t="s">
        <v>953</v>
      </c>
      <c r="H901" s="322"/>
      <c r="J901" s="444"/>
      <c r="K901" s="444"/>
    </row>
    <row r="902" spans="1:11" ht="15" customHeight="1" x14ac:dyDescent="0.25">
      <c r="A902" s="322" t="s">
        <v>958</v>
      </c>
      <c r="B902" s="46" t="s">
        <v>2357</v>
      </c>
      <c r="C902" s="444" t="s">
        <v>363</v>
      </c>
      <c r="D902" s="444" t="s">
        <v>550</v>
      </c>
      <c r="E902" s="424">
        <v>1363710.48</v>
      </c>
      <c r="F902" s="46" t="s">
        <v>953</v>
      </c>
      <c r="H902" s="322"/>
      <c r="J902" s="444"/>
      <c r="K902" s="444"/>
    </row>
    <row r="903" spans="1:11" ht="15" customHeight="1" x14ac:dyDescent="0.25">
      <c r="A903" s="322" t="s">
        <v>958</v>
      </c>
      <c r="B903" s="46" t="s">
        <v>2358</v>
      </c>
      <c r="C903" s="444" t="s">
        <v>363</v>
      </c>
      <c r="D903" s="444" t="s">
        <v>550</v>
      </c>
      <c r="E903" s="424">
        <v>2921685.24</v>
      </c>
      <c r="F903" s="46" t="s">
        <v>953</v>
      </c>
      <c r="H903" s="322"/>
      <c r="J903" s="444"/>
      <c r="K903" s="444"/>
    </row>
    <row r="904" spans="1:11" ht="15" customHeight="1" x14ac:dyDescent="0.25">
      <c r="A904" s="322" t="s">
        <v>958</v>
      </c>
      <c r="B904" s="46" t="s">
        <v>2359</v>
      </c>
      <c r="C904" s="444" t="s">
        <v>363</v>
      </c>
      <c r="D904" s="444" t="s">
        <v>550</v>
      </c>
      <c r="E904" s="424">
        <v>1348705.44</v>
      </c>
      <c r="F904" s="46" t="s">
        <v>953</v>
      </c>
      <c r="H904" s="322"/>
      <c r="J904" s="444"/>
      <c r="K904" s="444"/>
    </row>
    <row r="905" spans="1:11" ht="15" customHeight="1" x14ac:dyDescent="0.25">
      <c r="A905" s="322" t="s">
        <v>958</v>
      </c>
      <c r="B905" s="46" t="s">
        <v>2360</v>
      </c>
      <c r="C905" s="444" t="s">
        <v>363</v>
      </c>
      <c r="D905" s="444" t="s">
        <v>550</v>
      </c>
      <c r="E905" s="424">
        <v>2889489.96</v>
      </c>
      <c r="F905" s="46" t="s">
        <v>953</v>
      </c>
      <c r="H905" s="322"/>
      <c r="J905" s="444"/>
      <c r="K905" s="444"/>
    </row>
    <row r="906" spans="1:11" ht="15" customHeight="1" x14ac:dyDescent="0.25">
      <c r="A906" s="322" t="s">
        <v>958</v>
      </c>
      <c r="B906" s="46" t="s">
        <v>2361</v>
      </c>
      <c r="C906" s="444" t="s">
        <v>363</v>
      </c>
      <c r="D906" s="444" t="s">
        <v>550</v>
      </c>
      <c r="E906" s="424">
        <v>1334210.2799999998</v>
      </c>
      <c r="F906" s="46" t="s">
        <v>953</v>
      </c>
      <c r="H906" s="322"/>
      <c r="J906" s="444"/>
      <c r="K906" s="444"/>
    </row>
    <row r="907" spans="1:11" ht="15" customHeight="1" x14ac:dyDescent="0.25">
      <c r="A907" s="322" t="s">
        <v>958</v>
      </c>
      <c r="B907" s="46" t="s">
        <v>2362</v>
      </c>
      <c r="C907" s="444" t="s">
        <v>363</v>
      </c>
      <c r="D907" s="444" t="s">
        <v>550</v>
      </c>
      <c r="E907" s="424">
        <v>2858241.5999999996</v>
      </c>
      <c r="F907" s="46" t="s">
        <v>953</v>
      </c>
      <c r="H907" s="322"/>
      <c r="J907" s="444"/>
      <c r="K907" s="444"/>
    </row>
    <row r="908" spans="1:11" ht="15" customHeight="1" x14ac:dyDescent="0.25">
      <c r="A908" s="322" t="s">
        <v>958</v>
      </c>
      <c r="B908" s="46" t="s">
        <v>2363</v>
      </c>
      <c r="C908" s="444" t="s">
        <v>363</v>
      </c>
      <c r="D908" s="444" t="s">
        <v>550</v>
      </c>
      <c r="E908" s="424">
        <v>1319205.24</v>
      </c>
      <c r="F908" s="46" t="s">
        <v>953</v>
      </c>
      <c r="H908" s="322"/>
      <c r="J908" s="444"/>
      <c r="K908" s="444"/>
    </row>
    <row r="909" spans="1:11" ht="15" customHeight="1" x14ac:dyDescent="0.25">
      <c r="A909" s="322" t="s">
        <v>958</v>
      </c>
      <c r="B909" s="46" t="s">
        <v>1946</v>
      </c>
      <c r="C909" s="444" t="s">
        <v>363</v>
      </c>
      <c r="D909" s="444" t="s">
        <v>550</v>
      </c>
      <c r="E909" s="424">
        <v>2826046.3200000003</v>
      </c>
      <c r="F909" s="46" t="s">
        <v>953</v>
      </c>
      <c r="H909" s="322"/>
      <c r="J909" s="444"/>
      <c r="K909" s="444"/>
    </row>
    <row r="910" spans="1:11" ht="15" customHeight="1" x14ac:dyDescent="0.25">
      <c r="A910" s="322" t="s">
        <v>958</v>
      </c>
      <c r="B910" s="46" t="s">
        <v>2364</v>
      </c>
      <c r="C910" s="444" t="s">
        <v>363</v>
      </c>
      <c r="D910" s="444" t="s">
        <v>550</v>
      </c>
      <c r="E910" s="424">
        <v>1304273.04</v>
      </c>
      <c r="F910" s="46" t="s">
        <v>953</v>
      </c>
      <c r="H910" s="322"/>
      <c r="J910" s="444"/>
      <c r="K910" s="444"/>
    </row>
    <row r="911" spans="1:11" ht="15" customHeight="1" x14ac:dyDescent="0.25">
      <c r="A911" s="322" t="s">
        <v>958</v>
      </c>
      <c r="B911" s="46" t="s">
        <v>2365</v>
      </c>
      <c r="C911" s="444" t="s">
        <v>363</v>
      </c>
      <c r="D911" s="444" t="s">
        <v>550</v>
      </c>
      <c r="E911" s="424">
        <v>1290724.7999999998</v>
      </c>
      <c r="F911" s="46" t="s">
        <v>953</v>
      </c>
      <c r="H911" s="322"/>
      <c r="J911" s="444"/>
      <c r="K911" s="444"/>
    </row>
    <row r="912" spans="1:11" ht="15" customHeight="1" x14ac:dyDescent="0.25">
      <c r="A912" s="322" t="s">
        <v>958</v>
      </c>
      <c r="B912" s="46" t="s">
        <v>2366</v>
      </c>
      <c r="C912" s="444" t="s">
        <v>363</v>
      </c>
      <c r="D912" s="444" t="s">
        <v>550</v>
      </c>
      <c r="E912" s="424">
        <v>1275719.76</v>
      </c>
      <c r="F912" s="46" t="s">
        <v>953</v>
      </c>
      <c r="H912" s="322"/>
      <c r="J912" s="444"/>
      <c r="K912" s="444"/>
    </row>
    <row r="913" spans="1:11" ht="15" customHeight="1" x14ac:dyDescent="0.25">
      <c r="A913" s="322" t="s">
        <v>958</v>
      </c>
      <c r="B913" s="46" t="s">
        <v>2367</v>
      </c>
      <c r="C913" s="444" t="s">
        <v>363</v>
      </c>
      <c r="D913" s="444" t="s">
        <v>550</v>
      </c>
      <c r="E913" s="424">
        <v>1261224.6000000001</v>
      </c>
      <c r="F913" s="46" t="s">
        <v>953</v>
      </c>
      <c r="H913" s="322"/>
      <c r="J913" s="444"/>
      <c r="K913" s="444"/>
    </row>
    <row r="914" spans="1:11" ht="15" customHeight="1" x14ac:dyDescent="0.25">
      <c r="A914" s="322" t="s">
        <v>958</v>
      </c>
      <c r="B914" s="46" t="s">
        <v>2368</v>
      </c>
      <c r="C914" s="444" t="s">
        <v>363</v>
      </c>
      <c r="D914" s="444" t="s">
        <v>550</v>
      </c>
      <c r="E914" s="424">
        <v>1246292.3999999999</v>
      </c>
      <c r="F914" s="46" t="s">
        <v>953</v>
      </c>
      <c r="H914" s="322"/>
      <c r="J914" s="444"/>
      <c r="K914" s="444"/>
    </row>
    <row r="915" spans="1:11" ht="15" customHeight="1" x14ac:dyDescent="0.25">
      <c r="A915" s="322" t="s">
        <v>958</v>
      </c>
      <c r="B915" s="46" t="s">
        <v>2369</v>
      </c>
      <c r="C915" s="444" t="s">
        <v>363</v>
      </c>
      <c r="D915" s="444" t="s">
        <v>550</v>
      </c>
      <c r="E915" s="424">
        <v>1231797.24</v>
      </c>
      <c r="F915" s="46" t="s">
        <v>953</v>
      </c>
      <c r="H915" s="322"/>
      <c r="J915" s="444"/>
      <c r="K915" s="444"/>
    </row>
    <row r="916" spans="1:11" ht="15" customHeight="1" x14ac:dyDescent="0.25">
      <c r="A916" s="322" t="s">
        <v>958</v>
      </c>
      <c r="B916" s="46" t="s">
        <v>2124</v>
      </c>
      <c r="C916" s="444" t="s">
        <v>363</v>
      </c>
      <c r="D916" s="444" t="s">
        <v>550</v>
      </c>
      <c r="E916" s="424">
        <v>1216792.2000000002</v>
      </c>
      <c r="F916" s="46" t="s">
        <v>953</v>
      </c>
      <c r="H916" s="322"/>
      <c r="J916" s="444"/>
      <c r="K916" s="444"/>
    </row>
    <row r="917" spans="1:11" ht="15" customHeight="1" x14ac:dyDescent="0.25">
      <c r="A917" s="322" t="s">
        <v>958</v>
      </c>
      <c r="B917" s="46" t="s">
        <v>2370</v>
      </c>
      <c r="C917" s="444" t="s">
        <v>363</v>
      </c>
      <c r="D917" s="444" t="s">
        <v>550</v>
      </c>
      <c r="E917" s="424">
        <v>2571470.52</v>
      </c>
      <c r="F917" s="46" t="s">
        <v>953</v>
      </c>
      <c r="H917" s="322"/>
      <c r="J917" s="444"/>
      <c r="K917" s="444"/>
    </row>
    <row r="918" spans="1:11" ht="15" customHeight="1" x14ac:dyDescent="0.25">
      <c r="A918" s="322" t="s">
        <v>958</v>
      </c>
      <c r="B918" s="46" t="s">
        <v>2163</v>
      </c>
      <c r="C918" s="444" t="s">
        <v>363</v>
      </c>
      <c r="D918" s="444" t="s">
        <v>550</v>
      </c>
      <c r="E918" s="424">
        <v>9953148.9600000009</v>
      </c>
      <c r="F918" s="46" t="s">
        <v>953</v>
      </c>
      <c r="H918" s="322"/>
      <c r="J918" s="444"/>
      <c r="K918" s="444"/>
    </row>
    <row r="919" spans="1:11" ht="15" customHeight="1" x14ac:dyDescent="0.25">
      <c r="A919" s="322" t="s">
        <v>958</v>
      </c>
      <c r="B919" s="46" t="s">
        <v>2371</v>
      </c>
      <c r="C919" s="444" t="s">
        <v>363</v>
      </c>
      <c r="D919" s="444" t="s">
        <v>550</v>
      </c>
      <c r="E919" s="424">
        <v>1569337.7999999998</v>
      </c>
      <c r="F919" s="46" t="s">
        <v>953</v>
      </c>
      <c r="H919" s="322"/>
      <c r="J919" s="444"/>
      <c r="K919" s="444"/>
    </row>
    <row r="920" spans="1:11" ht="15" customHeight="1" x14ac:dyDescent="0.25">
      <c r="A920" s="322" t="s">
        <v>958</v>
      </c>
      <c r="B920" s="46" t="s">
        <v>2372</v>
      </c>
      <c r="C920" s="444" t="s">
        <v>363</v>
      </c>
      <c r="D920" s="444" t="s">
        <v>550</v>
      </c>
      <c r="E920" s="424">
        <v>2548598.7599999998</v>
      </c>
      <c r="F920" s="46" t="s">
        <v>953</v>
      </c>
      <c r="H920" s="322"/>
      <c r="J920" s="444"/>
      <c r="K920" s="444"/>
    </row>
    <row r="921" spans="1:11" ht="15" customHeight="1" x14ac:dyDescent="0.25">
      <c r="A921" s="322" t="s">
        <v>958</v>
      </c>
      <c r="B921" s="46" t="s">
        <v>2164</v>
      </c>
      <c r="C921" s="444" t="s">
        <v>363</v>
      </c>
      <c r="D921" s="444" t="s">
        <v>550</v>
      </c>
      <c r="E921" s="424">
        <v>9864065.6400000006</v>
      </c>
      <c r="F921" s="46" t="s">
        <v>953</v>
      </c>
      <c r="H921" s="322"/>
      <c r="J921" s="444"/>
      <c r="K921" s="444"/>
    </row>
    <row r="922" spans="1:11" ht="15" customHeight="1" x14ac:dyDescent="0.25">
      <c r="A922" s="322" t="s">
        <v>958</v>
      </c>
      <c r="B922" s="46" t="s">
        <v>2316</v>
      </c>
      <c r="C922" s="444" t="s">
        <v>363</v>
      </c>
      <c r="D922" s="444" t="s">
        <v>550</v>
      </c>
      <c r="E922" s="424">
        <v>4084065.9600000004</v>
      </c>
      <c r="F922" s="46" t="s">
        <v>953</v>
      </c>
      <c r="H922" s="322"/>
      <c r="J922" s="444"/>
      <c r="K922" s="444"/>
    </row>
    <row r="923" spans="1:11" ht="15" customHeight="1" x14ac:dyDescent="0.25">
      <c r="A923" s="322" t="s">
        <v>958</v>
      </c>
      <c r="B923" s="46" t="s">
        <v>2165</v>
      </c>
      <c r="C923" s="444" t="s">
        <v>363</v>
      </c>
      <c r="D923" s="444" t="s">
        <v>550</v>
      </c>
      <c r="E923" s="424">
        <v>9783650.2800000012</v>
      </c>
      <c r="F923" s="46" t="s">
        <v>953</v>
      </c>
      <c r="H923" s="322"/>
      <c r="J923" s="444"/>
      <c r="K923" s="444"/>
    </row>
    <row r="924" spans="1:11" ht="15" customHeight="1" x14ac:dyDescent="0.25">
      <c r="A924" s="322" t="s">
        <v>958</v>
      </c>
      <c r="B924" s="46" t="s">
        <v>2373</v>
      </c>
      <c r="C924" s="444" t="s">
        <v>363</v>
      </c>
      <c r="D924" s="444" t="s">
        <v>550</v>
      </c>
      <c r="E924" s="424">
        <v>1542459.8399999999</v>
      </c>
      <c r="F924" s="46" t="s">
        <v>953</v>
      </c>
      <c r="H924" s="322"/>
      <c r="J924" s="444"/>
      <c r="K924" s="444"/>
    </row>
    <row r="925" spans="1:11" ht="15" customHeight="1" x14ac:dyDescent="0.25">
      <c r="A925" s="322" t="s">
        <v>958</v>
      </c>
      <c r="B925" s="46" t="s">
        <v>2324</v>
      </c>
      <c r="C925" s="444" t="s">
        <v>363</v>
      </c>
      <c r="D925" s="444" t="s">
        <v>550</v>
      </c>
      <c r="E925" s="424">
        <v>2505040.4400000004</v>
      </c>
      <c r="F925" s="46" t="s">
        <v>953</v>
      </c>
      <c r="H925" s="322"/>
      <c r="J925" s="444"/>
      <c r="K925" s="444"/>
    </row>
    <row r="926" spans="1:11" ht="15" customHeight="1" x14ac:dyDescent="0.25">
      <c r="A926" s="322" t="s">
        <v>958</v>
      </c>
      <c r="B926" s="46" t="s">
        <v>2166</v>
      </c>
      <c r="C926" s="444" t="s">
        <v>363</v>
      </c>
      <c r="D926" s="444" t="s">
        <v>550</v>
      </c>
      <c r="E926" s="424">
        <v>9694566.9600000009</v>
      </c>
      <c r="F926" s="46" t="s">
        <v>953</v>
      </c>
      <c r="H926" s="322"/>
      <c r="J926" s="444"/>
      <c r="K926" s="444"/>
    </row>
    <row r="927" spans="1:11" ht="15" customHeight="1" x14ac:dyDescent="0.25">
      <c r="A927" s="322" t="s">
        <v>958</v>
      </c>
      <c r="B927" s="46" t="s">
        <v>2167</v>
      </c>
      <c r="C927" s="444" t="s">
        <v>363</v>
      </c>
      <c r="D927" s="444" t="s">
        <v>550</v>
      </c>
      <c r="E927" s="424">
        <v>4011298.8000000003</v>
      </c>
      <c r="F927" s="46" t="s">
        <v>953</v>
      </c>
      <c r="H927" s="322"/>
      <c r="J927" s="444"/>
      <c r="K927" s="444"/>
    </row>
    <row r="928" spans="1:11" ht="15" customHeight="1" x14ac:dyDescent="0.25">
      <c r="A928" s="322" t="s">
        <v>958</v>
      </c>
      <c r="B928" s="46" t="s">
        <v>2281</v>
      </c>
      <c r="C928" s="444" t="s">
        <v>363</v>
      </c>
      <c r="D928" s="444" t="s">
        <v>550</v>
      </c>
      <c r="E928" s="424">
        <v>9608324.3999999985</v>
      </c>
      <c r="F928" s="46" t="s">
        <v>953</v>
      </c>
      <c r="H928" s="322"/>
      <c r="J928" s="444"/>
      <c r="K928" s="444"/>
    </row>
    <row r="929" spans="1:11" ht="15" customHeight="1" x14ac:dyDescent="0.25">
      <c r="A929" s="322" t="s">
        <v>958</v>
      </c>
      <c r="B929" s="46" t="s">
        <v>2168</v>
      </c>
      <c r="C929" s="444" t="s">
        <v>363</v>
      </c>
      <c r="D929" s="444" t="s">
        <v>550</v>
      </c>
      <c r="E929" s="424">
        <v>1514780.6400000001</v>
      </c>
      <c r="F929" s="46" t="s">
        <v>953</v>
      </c>
      <c r="H929" s="322"/>
      <c r="J929" s="444"/>
      <c r="K929" s="444"/>
    </row>
    <row r="930" spans="1:11" ht="15" customHeight="1" x14ac:dyDescent="0.25">
      <c r="A930" s="322" t="s">
        <v>958</v>
      </c>
      <c r="B930" s="46" t="s">
        <v>2374</v>
      </c>
      <c r="C930" s="444" t="s">
        <v>363</v>
      </c>
      <c r="D930" s="444" t="s">
        <v>550</v>
      </c>
      <c r="E930" s="424">
        <v>2460025.3200000003</v>
      </c>
      <c r="F930" s="46" t="s">
        <v>953</v>
      </c>
      <c r="H930" s="322"/>
      <c r="J930" s="444"/>
      <c r="K930" s="444"/>
    </row>
    <row r="931" spans="1:11" ht="15" customHeight="1" x14ac:dyDescent="0.25">
      <c r="A931" s="322" t="s">
        <v>958</v>
      </c>
      <c r="B931" s="46" t="s">
        <v>2145</v>
      </c>
      <c r="C931" s="444" t="s">
        <v>363</v>
      </c>
      <c r="D931" s="444" t="s">
        <v>550</v>
      </c>
      <c r="E931" s="424">
        <v>9519241.0800000001</v>
      </c>
      <c r="F931" s="46" t="s">
        <v>953</v>
      </c>
      <c r="H931" s="322"/>
      <c r="J931" s="444"/>
      <c r="K931" s="444"/>
    </row>
    <row r="932" spans="1:11" ht="15" customHeight="1" x14ac:dyDescent="0.25">
      <c r="A932" s="322" t="s">
        <v>958</v>
      </c>
      <c r="B932" s="46" t="s">
        <v>2318</v>
      </c>
      <c r="C932" s="444" t="s">
        <v>363</v>
      </c>
      <c r="D932" s="444" t="s">
        <v>550</v>
      </c>
      <c r="E932" s="424">
        <v>3938604.48</v>
      </c>
      <c r="F932" s="46" t="s">
        <v>953</v>
      </c>
      <c r="H932" s="322"/>
      <c r="J932" s="444"/>
      <c r="K932" s="444"/>
    </row>
    <row r="933" spans="1:11" ht="15" customHeight="1" x14ac:dyDescent="0.25">
      <c r="A933" s="322" t="s">
        <v>958</v>
      </c>
      <c r="B933" s="46" t="s">
        <v>2282</v>
      </c>
      <c r="C933" s="444" t="s">
        <v>363</v>
      </c>
      <c r="D933" s="444" t="s">
        <v>550</v>
      </c>
      <c r="E933" s="424">
        <v>9433071.3599999994</v>
      </c>
      <c r="F933" s="46" t="s">
        <v>953</v>
      </c>
      <c r="H933" s="322"/>
      <c r="J933" s="444"/>
      <c r="K933" s="444"/>
    </row>
    <row r="934" spans="1:11" ht="15" customHeight="1" x14ac:dyDescent="0.25">
      <c r="A934" s="322" t="s">
        <v>958</v>
      </c>
      <c r="B934" s="46" t="s">
        <v>2375</v>
      </c>
      <c r="C934" s="444" t="s">
        <v>363</v>
      </c>
      <c r="D934" s="444" t="s">
        <v>550</v>
      </c>
      <c r="E934" s="424">
        <v>1487028.6</v>
      </c>
      <c r="F934" s="46" t="s">
        <v>953</v>
      </c>
      <c r="H934" s="322"/>
      <c r="J934" s="444"/>
      <c r="K934" s="444"/>
    </row>
    <row r="935" spans="1:11" ht="15" customHeight="1" x14ac:dyDescent="0.25">
      <c r="A935" s="322" t="s">
        <v>958</v>
      </c>
      <c r="B935" s="46" t="s">
        <v>2376</v>
      </c>
      <c r="C935" s="444" t="s">
        <v>363</v>
      </c>
      <c r="D935" s="444" t="s">
        <v>550</v>
      </c>
      <c r="E935" s="424">
        <v>2415010.2000000002</v>
      </c>
      <c r="F935" s="46" t="s">
        <v>953</v>
      </c>
      <c r="H935" s="322"/>
      <c r="J935" s="444"/>
      <c r="K935" s="444"/>
    </row>
    <row r="936" spans="1:11" ht="15" customHeight="1" x14ac:dyDescent="0.25">
      <c r="A936" s="322" t="s">
        <v>958</v>
      </c>
      <c r="B936" s="46" t="s">
        <v>2283</v>
      </c>
      <c r="C936" s="444" t="s">
        <v>363</v>
      </c>
      <c r="D936" s="444" t="s">
        <v>550</v>
      </c>
      <c r="E936" s="424">
        <v>9343988.0399999991</v>
      </c>
      <c r="F936" s="46" t="s">
        <v>953</v>
      </c>
      <c r="H936" s="322"/>
      <c r="J936" s="444"/>
      <c r="K936" s="444"/>
    </row>
    <row r="937" spans="1:11" ht="15" customHeight="1" x14ac:dyDescent="0.25">
      <c r="A937" s="322" t="s">
        <v>958</v>
      </c>
      <c r="B937" s="46" t="s">
        <v>2317</v>
      </c>
      <c r="C937" s="444" t="s">
        <v>363</v>
      </c>
      <c r="D937" s="444" t="s">
        <v>550</v>
      </c>
      <c r="E937" s="424">
        <v>1472970.48</v>
      </c>
      <c r="F937" s="46" t="s">
        <v>953</v>
      </c>
      <c r="H937" s="322"/>
      <c r="J937" s="444"/>
      <c r="K937" s="444"/>
    </row>
    <row r="938" spans="1:11" ht="15" customHeight="1" x14ac:dyDescent="0.25">
      <c r="A938" s="322" t="s">
        <v>958</v>
      </c>
      <c r="B938" s="46" t="s">
        <v>2377</v>
      </c>
      <c r="C938" s="444" t="s">
        <v>363</v>
      </c>
      <c r="D938" s="444" t="s">
        <v>550</v>
      </c>
      <c r="E938" s="424">
        <v>2392138.4400000004</v>
      </c>
      <c r="F938" s="46" t="s">
        <v>953</v>
      </c>
      <c r="H938" s="322"/>
      <c r="J938" s="444"/>
      <c r="K938" s="444"/>
    </row>
    <row r="939" spans="1:11" ht="15" customHeight="1" x14ac:dyDescent="0.25">
      <c r="A939" s="322" t="s">
        <v>958</v>
      </c>
      <c r="B939" s="46" t="s">
        <v>2284</v>
      </c>
      <c r="C939" s="444" t="s">
        <v>363</v>
      </c>
      <c r="D939" s="444" t="s">
        <v>550</v>
      </c>
      <c r="E939" s="424">
        <v>9254904.7199999988</v>
      </c>
      <c r="F939" s="46" t="s">
        <v>953</v>
      </c>
      <c r="H939" s="322"/>
      <c r="J939" s="444"/>
      <c r="K939" s="444"/>
    </row>
    <row r="940" spans="1:11" ht="15" customHeight="1" x14ac:dyDescent="0.25">
      <c r="A940" s="322" t="s">
        <v>958</v>
      </c>
      <c r="B940" s="46" t="s">
        <v>2336</v>
      </c>
      <c r="C940" s="444" t="s">
        <v>363</v>
      </c>
      <c r="D940" s="444" t="s">
        <v>550</v>
      </c>
      <c r="E940" s="424">
        <v>3828907.44</v>
      </c>
      <c r="F940" s="46" t="s">
        <v>953</v>
      </c>
      <c r="H940" s="322"/>
      <c r="J940" s="444"/>
      <c r="K940" s="444"/>
    </row>
    <row r="941" spans="1:11" ht="15" customHeight="1" x14ac:dyDescent="0.25">
      <c r="A941" s="322" t="s">
        <v>958</v>
      </c>
      <c r="B941" s="46" t="s">
        <v>1590</v>
      </c>
      <c r="C941" s="444" t="s">
        <v>363</v>
      </c>
      <c r="D941" s="444" t="s">
        <v>550</v>
      </c>
      <c r="E941" s="424">
        <v>9168662.1600000001</v>
      </c>
      <c r="F941" s="46" t="s">
        <v>953</v>
      </c>
      <c r="H941" s="322"/>
      <c r="J941" s="444"/>
      <c r="K941" s="444"/>
    </row>
    <row r="942" spans="1:11" ht="15" customHeight="1" x14ac:dyDescent="0.25">
      <c r="A942" s="322" t="s">
        <v>958</v>
      </c>
      <c r="B942" s="46" t="s">
        <v>2169</v>
      </c>
      <c r="C942" s="444" t="s">
        <v>363</v>
      </c>
      <c r="D942" s="444" t="s">
        <v>550</v>
      </c>
      <c r="E942" s="424">
        <v>1445218.44</v>
      </c>
      <c r="F942" s="46" t="s">
        <v>953</v>
      </c>
      <c r="H942" s="322"/>
      <c r="J942" s="444"/>
      <c r="K942" s="444"/>
    </row>
    <row r="943" spans="1:11" ht="15" customHeight="1" x14ac:dyDescent="0.25">
      <c r="A943" s="322" t="s">
        <v>958</v>
      </c>
      <c r="B943" s="46" t="s">
        <v>2378</v>
      </c>
      <c r="C943" s="444" t="s">
        <v>363</v>
      </c>
      <c r="D943" s="444" t="s">
        <v>550</v>
      </c>
      <c r="E943" s="424">
        <v>2347050.48</v>
      </c>
      <c r="F943" s="46" t="s">
        <v>953</v>
      </c>
      <c r="H943" s="322"/>
      <c r="J943" s="444"/>
      <c r="K943" s="444"/>
    </row>
    <row r="944" spans="1:11" ht="15" customHeight="1" x14ac:dyDescent="0.25">
      <c r="A944" s="322" t="s">
        <v>958</v>
      </c>
      <c r="B944" s="46" t="s">
        <v>1591</v>
      </c>
      <c r="C944" s="444" t="s">
        <v>363</v>
      </c>
      <c r="D944" s="444" t="s">
        <v>550</v>
      </c>
      <c r="E944" s="424">
        <v>9079578.8399999999</v>
      </c>
      <c r="F944" s="46" t="s">
        <v>953</v>
      </c>
      <c r="H944" s="322"/>
      <c r="J944" s="444"/>
      <c r="K944" s="444"/>
    </row>
    <row r="945" spans="1:11" ht="15" customHeight="1" x14ac:dyDescent="0.25">
      <c r="A945" s="322" t="s">
        <v>958</v>
      </c>
      <c r="B945" s="46" t="s">
        <v>2170</v>
      </c>
      <c r="C945" s="444" t="s">
        <v>363</v>
      </c>
      <c r="D945" s="444" t="s">
        <v>550</v>
      </c>
      <c r="E945" s="424">
        <v>3756067.44</v>
      </c>
      <c r="F945" s="46" t="s">
        <v>953</v>
      </c>
      <c r="H945" s="322"/>
      <c r="J945" s="444"/>
      <c r="K945" s="444"/>
    </row>
    <row r="946" spans="1:11" ht="15" customHeight="1" x14ac:dyDescent="0.25">
      <c r="A946" s="322" t="s">
        <v>958</v>
      </c>
      <c r="B946" s="46" t="s">
        <v>1592</v>
      </c>
      <c r="C946" s="444" t="s">
        <v>363</v>
      </c>
      <c r="D946" s="444" t="s">
        <v>550</v>
      </c>
      <c r="E946" s="424">
        <v>8993336.2800000012</v>
      </c>
      <c r="F946" s="46" t="s">
        <v>953</v>
      </c>
      <c r="H946" s="322"/>
      <c r="J946" s="444"/>
      <c r="K946" s="444"/>
    </row>
    <row r="947" spans="1:11" ht="15" customHeight="1" x14ac:dyDescent="0.25">
      <c r="A947" s="322" t="s">
        <v>958</v>
      </c>
      <c r="B947" s="46" t="s">
        <v>2319</v>
      </c>
      <c r="C947" s="444" t="s">
        <v>363</v>
      </c>
      <c r="D947" s="444" t="s">
        <v>550</v>
      </c>
      <c r="E947" s="424">
        <v>1417539.24</v>
      </c>
      <c r="F947" s="46" t="s">
        <v>953</v>
      </c>
      <c r="H947" s="322"/>
      <c r="J947" s="444"/>
      <c r="K947" s="444"/>
    </row>
    <row r="948" spans="1:11" ht="15" customHeight="1" x14ac:dyDescent="0.25">
      <c r="A948" s="322" t="s">
        <v>958</v>
      </c>
      <c r="B948" s="46" t="s">
        <v>2379</v>
      </c>
      <c r="C948" s="444" t="s">
        <v>363</v>
      </c>
      <c r="D948" s="444" t="s">
        <v>550</v>
      </c>
      <c r="E948" s="424">
        <v>2302035.3600000003</v>
      </c>
      <c r="F948" s="46" t="s">
        <v>953</v>
      </c>
      <c r="H948" s="322"/>
      <c r="J948" s="444"/>
      <c r="K948" s="444"/>
    </row>
    <row r="949" spans="1:11" ht="15" customHeight="1" x14ac:dyDescent="0.25">
      <c r="A949" s="322" t="s">
        <v>958</v>
      </c>
      <c r="B949" s="46" t="s">
        <v>2285</v>
      </c>
      <c r="C949" s="444" t="s">
        <v>363</v>
      </c>
      <c r="D949" s="444" t="s">
        <v>550</v>
      </c>
      <c r="E949" s="424">
        <v>8904252.9600000009</v>
      </c>
      <c r="F949" s="46" t="s">
        <v>953</v>
      </c>
      <c r="H949" s="322"/>
      <c r="J949" s="444"/>
      <c r="K949" s="444"/>
    </row>
    <row r="950" spans="1:11" ht="15" customHeight="1" x14ac:dyDescent="0.25">
      <c r="A950" s="322" t="s">
        <v>958</v>
      </c>
      <c r="B950" s="46" t="s">
        <v>2380</v>
      </c>
      <c r="C950" s="444" t="s">
        <v>363</v>
      </c>
      <c r="D950" s="444" t="s">
        <v>550</v>
      </c>
      <c r="E950" s="424">
        <v>1403481.12</v>
      </c>
      <c r="F950" s="46" t="s">
        <v>953</v>
      </c>
      <c r="H950" s="322"/>
      <c r="J950" s="444"/>
      <c r="K950" s="444"/>
    </row>
    <row r="951" spans="1:11" ht="15" customHeight="1" x14ac:dyDescent="0.25">
      <c r="A951" s="322" t="s">
        <v>958</v>
      </c>
      <c r="B951" s="46" t="s">
        <v>2381</v>
      </c>
      <c r="C951" s="444" t="s">
        <v>363</v>
      </c>
      <c r="D951" s="444" t="s">
        <v>550</v>
      </c>
      <c r="E951" s="424">
        <v>2279163.5999999996</v>
      </c>
      <c r="F951" s="46" t="s">
        <v>953</v>
      </c>
      <c r="H951" s="322"/>
      <c r="J951" s="444"/>
      <c r="K951" s="444"/>
    </row>
    <row r="952" spans="1:11" ht="15" customHeight="1" x14ac:dyDescent="0.25">
      <c r="A952" s="322" t="s">
        <v>958</v>
      </c>
      <c r="B952" s="46" t="s">
        <v>2286</v>
      </c>
      <c r="C952" s="444" t="s">
        <v>363</v>
      </c>
      <c r="D952" s="444" t="s">
        <v>550</v>
      </c>
      <c r="E952" s="424">
        <v>8815169.6400000006</v>
      </c>
      <c r="F952" s="46" t="s">
        <v>953</v>
      </c>
      <c r="H952" s="322"/>
      <c r="J952" s="444"/>
      <c r="K952" s="444"/>
    </row>
    <row r="953" spans="1:11" ht="15" customHeight="1" x14ac:dyDescent="0.25">
      <c r="A953" s="322" t="s">
        <v>958</v>
      </c>
      <c r="B953" s="46" t="s">
        <v>2345</v>
      </c>
      <c r="C953" s="444" t="s">
        <v>363</v>
      </c>
      <c r="D953" s="444" t="s">
        <v>550</v>
      </c>
      <c r="E953" s="424">
        <v>3648774.12</v>
      </c>
      <c r="F953" s="46" t="s">
        <v>953</v>
      </c>
      <c r="H953" s="322"/>
      <c r="J953" s="444"/>
      <c r="K953" s="444"/>
    </row>
    <row r="954" spans="1:11" ht="15" customHeight="1" x14ac:dyDescent="0.25">
      <c r="A954" s="322" t="s">
        <v>958</v>
      </c>
      <c r="B954" s="46" t="s">
        <v>2287</v>
      </c>
      <c r="C954" s="444" t="s">
        <v>363</v>
      </c>
      <c r="D954" s="444" t="s">
        <v>550</v>
      </c>
      <c r="E954" s="424">
        <v>8734754.2800000012</v>
      </c>
      <c r="F954" s="46" t="s">
        <v>953</v>
      </c>
      <c r="H954" s="322"/>
      <c r="J954" s="444"/>
      <c r="K954" s="444"/>
    </row>
    <row r="955" spans="1:11" ht="15" customHeight="1" x14ac:dyDescent="0.25">
      <c r="A955" s="322" t="s">
        <v>958</v>
      </c>
      <c r="B955" s="46" t="s">
        <v>2382</v>
      </c>
      <c r="C955" s="444" t="s">
        <v>363</v>
      </c>
      <c r="D955" s="444" t="s">
        <v>550</v>
      </c>
      <c r="E955" s="424">
        <v>1376603.1600000001</v>
      </c>
      <c r="F955" s="46" t="s">
        <v>953</v>
      </c>
      <c r="H955" s="322"/>
      <c r="J955" s="444"/>
      <c r="K955" s="444"/>
    </row>
    <row r="956" spans="1:11" ht="15" customHeight="1" x14ac:dyDescent="0.25">
      <c r="A956" s="322" t="s">
        <v>958</v>
      </c>
      <c r="B956" s="46" t="s">
        <v>2383</v>
      </c>
      <c r="C956" s="444" t="s">
        <v>363</v>
      </c>
      <c r="D956" s="444" t="s">
        <v>550</v>
      </c>
      <c r="E956" s="424">
        <v>1362545.04</v>
      </c>
      <c r="F956" s="46" t="s">
        <v>953</v>
      </c>
      <c r="H956" s="322"/>
      <c r="J956" s="444"/>
      <c r="K956" s="444"/>
    </row>
    <row r="957" spans="1:11" ht="15" customHeight="1" x14ac:dyDescent="0.25">
      <c r="A957" s="322" t="s">
        <v>958</v>
      </c>
      <c r="B957" s="46" t="s">
        <v>2171</v>
      </c>
      <c r="C957" s="444" t="s">
        <v>363</v>
      </c>
      <c r="D957" s="444" t="s">
        <v>550</v>
      </c>
      <c r="E957" s="424">
        <v>1348923.96</v>
      </c>
      <c r="F957" s="46" t="s">
        <v>953</v>
      </c>
      <c r="H957" s="322"/>
      <c r="J957" s="444"/>
      <c r="K957" s="444"/>
    </row>
    <row r="958" spans="1:11" ht="15" customHeight="1" x14ac:dyDescent="0.25">
      <c r="A958" s="322" t="s">
        <v>958</v>
      </c>
      <c r="B958" s="46" t="s">
        <v>2384</v>
      </c>
      <c r="C958" s="444" t="s">
        <v>363</v>
      </c>
      <c r="D958" s="444" t="s">
        <v>550</v>
      </c>
      <c r="E958" s="424">
        <v>1334865.8399999999</v>
      </c>
      <c r="F958" s="46" t="s">
        <v>953</v>
      </c>
      <c r="H958" s="322"/>
      <c r="J958" s="444"/>
      <c r="K958" s="444"/>
    </row>
    <row r="959" spans="1:11" ht="15" customHeight="1" x14ac:dyDescent="0.25">
      <c r="A959" s="322" t="s">
        <v>958</v>
      </c>
      <c r="B959" s="46" t="s">
        <v>2385</v>
      </c>
      <c r="C959" s="444" t="s">
        <v>363</v>
      </c>
      <c r="D959" s="444" t="s">
        <v>550</v>
      </c>
      <c r="E959" s="424">
        <v>1321171.92</v>
      </c>
      <c r="F959" s="46" t="s">
        <v>953</v>
      </c>
      <c r="H959" s="322"/>
      <c r="J959" s="444"/>
      <c r="K959" s="444"/>
    </row>
    <row r="960" spans="1:11" ht="15" customHeight="1" x14ac:dyDescent="0.25">
      <c r="A960" s="322" t="s">
        <v>958</v>
      </c>
      <c r="B960" s="46" t="s">
        <v>2386</v>
      </c>
      <c r="C960" s="444" t="s">
        <v>363</v>
      </c>
      <c r="D960" s="444" t="s">
        <v>550</v>
      </c>
      <c r="E960" s="424">
        <v>1307113.7999999998</v>
      </c>
      <c r="F960" s="46" t="s">
        <v>953</v>
      </c>
      <c r="H960" s="322"/>
      <c r="J960" s="444"/>
      <c r="K960" s="444"/>
    </row>
    <row r="961" spans="1:11" ht="15" customHeight="1" x14ac:dyDescent="0.25">
      <c r="A961" s="322" t="s">
        <v>958</v>
      </c>
      <c r="B961" s="46" t="s">
        <v>1942</v>
      </c>
      <c r="C961" s="444" t="s">
        <v>363</v>
      </c>
      <c r="D961" s="444" t="s">
        <v>550</v>
      </c>
      <c r="E961" s="424">
        <v>1293055.6800000002</v>
      </c>
      <c r="F961" s="46" t="s">
        <v>953</v>
      </c>
      <c r="H961" s="322"/>
      <c r="J961" s="444"/>
      <c r="K961" s="444"/>
    </row>
    <row r="962" spans="1:11" ht="15" customHeight="1" x14ac:dyDescent="0.25">
      <c r="A962" s="322" t="s">
        <v>958</v>
      </c>
      <c r="B962" s="46" t="s">
        <v>1943</v>
      </c>
      <c r="C962" s="444" t="s">
        <v>363</v>
      </c>
      <c r="D962" s="444" t="s">
        <v>550</v>
      </c>
      <c r="E962" s="424">
        <v>1279361.76</v>
      </c>
      <c r="F962" s="46" t="s">
        <v>953</v>
      </c>
      <c r="H962" s="322"/>
      <c r="J962" s="444"/>
      <c r="K962" s="444"/>
    </row>
    <row r="963" spans="1:11" ht="15" customHeight="1" x14ac:dyDescent="0.25">
      <c r="A963" s="322" t="s">
        <v>958</v>
      </c>
      <c r="B963" s="46" t="s">
        <v>2172</v>
      </c>
      <c r="C963" s="444" t="s">
        <v>363</v>
      </c>
      <c r="D963" s="444" t="s">
        <v>550</v>
      </c>
      <c r="E963" s="424">
        <v>1265303.6400000001</v>
      </c>
      <c r="F963" s="46" t="s">
        <v>953</v>
      </c>
      <c r="H963" s="322"/>
      <c r="J963" s="444"/>
      <c r="K963" s="444"/>
    </row>
    <row r="964" spans="1:11" ht="15" customHeight="1" x14ac:dyDescent="0.25">
      <c r="A964" s="322" t="s">
        <v>958</v>
      </c>
      <c r="B964" s="46" t="s">
        <v>2387</v>
      </c>
      <c r="C964" s="444" t="s">
        <v>363</v>
      </c>
      <c r="D964" s="444" t="s">
        <v>550</v>
      </c>
      <c r="E964" s="424">
        <v>1251682.56</v>
      </c>
      <c r="F964" s="46" t="s">
        <v>953</v>
      </c>
      <c r="H964" s="322"/>
      <c r="J964" s="444"/>
      <c r="K964" s="444"/>
    </row>
    <row r="965" spans="1:11" ht="15" customHeight="1" x14ac:dyDescent="0.25">
      <c r="A965" s="322" t="s">
        <v>958</v>
      </c>
      <c r="B965" s="46" t="s">
        <v>2044</v>
      </c>
      <c r="C965" s="444" t="s">
        <v>363</v>
      </c>
      <c r="D965" s="444" t="s">
        <v>550</v>
      </c>
      <c r="E965" s="424">
        <v>1237624.44</v>
      </c>
      <c r="F965" s="46" t="s">
        <v>953</v>
      </c>
      <c r="H965" s="322"/>
      <c r="J965" s="444"/>
      <c r="K965" s="444"/>
    </row>
    <row r="966" spans="1:11" ht="15" customHeight="1" x14ac:dyDescent="0.25">
      <c r="A966" s="322" t="s">
        <v>958</v>
      </c>
      <c r="B966" s="46" t="s">
        <v>2388</v>
      </c>
      <c r="C966" s="444" t="s">
        <v>363</v>
      </c>
      <c r="D966" s="444" t="s">
        <v>550</v>
      </c>
      <c r="E966" s="424">
        <v>1224440.3999999999</v>
      </c>
      <c r="F966" s="46" t="s">
        <v>953</v>
      </c>
      <c r="H966" s="322"/>
      <c r="J966" s="444"/>
      <c r="K966" s="444"/>
    </row>
    <row r="967" spans="1:11" ht="15" customHeight="1" x14ac:dyDescent="0.25">
      <c r="A967" s="322" t="s">
        <v>958</v>
      </c>
      <c r="B967" s="46" t="s">
        <v>2389</v>
      </c>
      <c r="C967" s="444" t="s">
        <v>363</v>
      </c>
      <c r="D967" s="444" t="s">
        <v>550</v>
      </c>
      <c r="E967" s="424">
        <v>1210746.48</v>
      </c>
      <c r="F967" s="46" t="s">
        <v>953</v>
      </c>
      <c r="H967" s="322"/>
      <c r="J967" s="444"/>
      <c r="K967" s="444"/>
    </row>
    <row r="968" spans="1:11" ht="15" customHeight="1" x14ac:dyDescent="0.25">
      <c r="A968" s="322" t="s">
        <v>958</v>
      </c>
      <c r="B968" s="46" t="s">
        <v>2047</v>
      </c>
      <c r="C968" s="444" t="s">
        <v>363</v>
      </c>
      <c r="D968" s="444" t="s">
        <v>550</v>
      </c>
      <c r="E968" s="424">
        <v>1196688.3599999999</v>
      </c>
      <c r="F968" s="46" t="s">
        <v>953</v>
      </c>
      <c r="H968" s="322"/>
      <c r="J968" s="444"/>
      <c r="K968" s="444"/>
    </row>
    <row r="969" spans="1:11" ht="15" customHeight="1" x14ac:dyDescent="0.25">
      <c r="A969" s="322" t="s">
        <v>958</v>
      </c>
      <c r="B969" s="46" t="s">
        <v>2048</v>
      </c>
      <c r="C969" s="444" t="s">
        <v>363</v>
      </c>
      <c r="D969" s="444" t="s">
        <v>550</v>
      </c>
      <c r="E969" s="424">
        <v>1183067.2799999998</v>
      </c>
      <c r="F969" s="46" t="s">
        <v>953</v>
      </c>
      <c r="H969" s="322"/>
      <c r="J969" s="444"/>
      <c r="K969" s="444"/>
    </row>
    <row r="970" spans="1:11" ht="15" customHeight="1" x14ac:dyDescent="0.25">
      <c r="A970" s="322" t="s">
        <v>958</v>
      </c>
      <c r="B970" s="46" t="s">
        <v>2390</v>
      </c>
      <c r="C970" s="444" t="s">
        <v>363</v>
      </c>
      <c r="D970" s="444" t="s">
        <v>550</v>
      </c>
      <c r="E970" s="424">
        <v>1169009.1600000001</v>
      </c>
      <c r="F970" s="46" t="s">
        <v>953</v>
      </c>
      <c r="H970" s="322"/>
      <c r="J970" s="444"/>
      <c r="K970" s="444"/>
    </row>
    <row r="971" spans="1:11" ht="15" customHeight="1" x14ac:dyDescent="0.25">
      <c r="A971" s="322" t="s">
        <v>958</v>
      </c>
      <c r="B971" s="46" t="s">
        <v>2391</v>
      </c>
      <c r="C971" s="444" t="s">
        <v>363</v>
      </c>
      <c r="D971" s="444" t="s">
        <v>550</v>
      </c>
      <c r="E971" s="424">
        <v>1155315.24</v>
      </c>
      <c r="F971" s="46" t="s">
        <v>953</v>
      </c>
      <c r="H971" s="322"/>
      <c r="J971" s="444"/>
      <c r="K971" s="444"/>
    </row>
    <row r="972" spans="1:11" ht="15" customHeight="1" x14ac:dyDescent="0.25">
      <c r="A972" s="322" t="s">
        <v>958</v>
      </c>
      <c r="B972" s="46" t="s">
        <v>2392</v>
      </c>
      <c r="C972" s="444" t="s">
        <v>363</v>
      </c>
      <c r="D972" s="444" t="s">
        <v>550</v>
      </c>
      <c r="E972" s="424">
        <v>183799430.04000002</v>
      </c>
      <c r="F972" s="46" t="s">
        <v>955</v>
      </c>
      <c r="H972" s="322"/>
      <c r="J972" s="444"/>
      <c r="K972" s="444"/>
    </row>
    <row r="973" spans="1:11" ht="15" customHeight="1" x14ac:dyDescent="0.25">
      <c r="A973" s="322" t="s">
        <v>958</v>
      </c>
      <c r="B973" s="46" t="s">
        <v>2393</v>
      </c>
      <c r="C973" s="444" t="s">
        <v>363</v>
      </c>
      <c r="D973" s="444" t="s">
        <v>550</v>
      </c>
      <c r="E973" s="424">
        <v>185360464.07999998</v>
      </c>
      <c r="F973" s="46" t="s">
        <v>955</v>
      </c>
      <c r="H973" s="322"/>
      <c r="J973" s="444"/>
      <c r="K973" s="444"/>
    </row>
    <row r="974" spans="1:11" ht="15" customHeight="1" x14ac:dyDescent="0.25">
      <c r="A974" s="322" t="s">
        <v>958</v>
      </c>
      <c r="B974" s="46" t="s">
        <v>2394</v>
      </c>
      <c r="C974" s="444" t="s">
        <v>363</v>
      </c>
      <c r="D974" s="444" t="s">
        <v>550</v>
      </c>
      <c r="E974" s="424">
        <v>188203045.07999998</v>
      </c>
      <c r="F974" s="46" t="s">
        <v>955</v>
      </c>
      <c r="H974" s="322"/>
      <c r="J974" s="444"/>
      <c r="K974" s="444"/>
    </row>
    <row r="975" spans="1:11" ht="15" customHeight="1" x14ac:dyDescent="0.25">
      <c r="A975" s="322" t="s">
        <v>958</v>
      </c>
      <c r="B975" s="46" t="s">
        <v>2395</v>
      </c>
      <c r="C975" s="444" t="s">
        <v>363</v>
      </c>
      <c r="D975" s="444" t="s">
        <v>550</v>
      </c>
      <c r="E975" s="424">
        <v>188533228.80000001</v>
      </c>
      <c r="F975" s="46" t="s">
        <v>955</v>
      </c>
      <c r="H975" s="322"/>
      <c r="J975" s="444"/>
      <c r="K975" s="444"/>
    </row>
    <row r="976" spans="1:11" ht="15" customHeight="1" x14ac:dyDescent="0.25">
      <c r="A976" s="322" t="s">
        <v>958</v>
      </c>
      <c r="B976" s="46" t="s">
        <v>2396</v>
      </c>
      <c r="C976" s="444" t="s">
        <v>363</v>
      </c>
      <c r="D976" s="444" t="s">
        <v>550</v>
      </c>
      <c r="E976" s="424">
        <v>190453946.75999999</v>
      </c>
      <c r="F976" s="46" t="s">
        <v>955</v>
      </c>
      <c r="H976" s="322"/>
      <c r="J976" s="444"/>
      <c r="K976" s="444"/>
    </row>
    <row r="977" spans="1:11" ht="15" customHeight="1" x14ac:dyDescent="0.25">
      <c r="A977" s="322" t="s">
        <v>958</v>
      </c>
      <c r="B977" s="46" t="s">
        <v>2397</v>
      </c>
      <c r="C977" s="444" t="s">
        <v>363</v>
      </c>
      <c r="D977" s="444" t="s">
        <v>550</v>
      </c>
      <c r="E977" s="424">
        <v>191751955.56</v>
      </c>
      <c r="F977" s="46" t="s">
        <v>955</v>
      </c>
      <c r="H977" s="322"/>
      <c r="J977" s="444"/>
      <c r="K977" s="444"/>
    </row>
    <row r="978" spans="1:11" ht="15" customHeight="1" x14ac:dyDescent="0.25">
      <c r="A978" s="322" t="s">
        <v>958</v>
      </c>
      <c r="B978" s="46" t="s">
        <v>2398</v>
      </c>
      <c r="C978" s="444" t="s">
        <v>363</v>
      </c>
      <c r="D978" s="444" t="s">
        <v>550</v>
      </c>
      <c r="E978" s="424">
        <v>193595390.28</v>
      </c>
      <c r="F978" s="46" t="s">
        <v>955</v>
      </c>
      <c r="H978" s="322"/>
      <c r="J978" s="444"/>
      <c r="K978" s="444"/>
    </row>
    <row r="979" spans="1:11" ht="15" customHeight="1" x14ac:dyDescent="0.25">
      <c r="A979" s="322" t="s">
        <v>958</v>
      </c>
      <c r="B979" s="46" t="s">
        <v>2399</v>
      </c>
      <c r="C979" s="444" t="s">
        <v>363</v>
      </c>
      <c r="D979" s="444" t="s">
        <v>550</v>
      </c>
      <c r="E979" s="424">
        <v>195024802.44</v>
      </c>
      <c r="F979" s="46" t="s">
        <v>955</v>
      </c>
      <c r="H979" s="322"/>
      <c r="J979" s="444"/>
      <c r="K979" s="444"/>
    </row>
    <row r="980" spans="1:11" ht="15" customHeight="1" x14ac:dyDescent="0.25">
      <c r="A980" s="322" t="s">
        <v>958</v>
      </c>
      <c r="B980" s="46" t="s">
        <v>2146</v>
      </c>
      <c r="C980" s="444" t="s">
        <v>363</v>
      </c>
      <c r="D980" s="444" t="s">
        <v>550</v>
      </c>
      <c r="E980" s="424">
        <v>196681184.04000002</v>
      </c>
      <c r="F980" s="46" t="s">
        <v>955</v>
      </c>
      <c r="H980" s="322"/>
      <c r="J980" s="444"/>
      <c r="K980" s="444"/>
    </row>
    <row r="981" spans="1:11" ht="15" customHeight="1" x14ac:dyDescent="0.25">
      <c r="A981" s="322" t="s">
        <v>958</v>
      </c>
      <c r="B981" s="46" t="s">
        <v>2400</v>
      </c>
      <c r="C981" s="444" t="s">
        <v>363</v>
      </c>
      <c r="D981" s="444" t="s">
        <v>550</v>
      </c>
      <c r="E981" s="424">
        <v>198807820.68000001</v>
      </c>
      <c r="F981" s="46" t="s">
        <v>955</v>
      </c>
      <c r="H981" s="322"/>
      <c r="J981" s="444"/>
      <c r="K981" s="444"/>
    </row>
    <row r="982" spans="1:11" ht="15" customHeight="1" x14ac:dyDescent="0.25">
      <c r="A982" s="322" t="s">
        <v>958</v>
      </c>
      <c r="B982" s="46" t="s">
        <v>2373</v>
      </c>
      <c r="C982" s="444" t="s">
        <v>363</v>
      </c>
      <c r="D982" s="444" t="s">
        <v>550</v>
      </c>
      <c r="E982" s="424">
        <v>51128508.359999999</v>
      </c>
      <c r="F982" s="46" t="s">
        <v>953</v>
      </c>
      <c r="H982" s="322"/>
      <c r="J982" s="444"/>
      <c r="K982" s="444"/>
    </row>
    <row r="983" spans="1:11" ht="15" customHeight="1" x14ac:dyDescent="0.25">
      <c r="A983" s="322" t="s">
        <v>958</v>
      </c>
      <c r="B983" s="46" t="s">
        <v>2401</v>
      </c>
      <c r="C983" s="444" t="s">
        <v>363</v>
      </c>
      <c r="D983" s="444" t="s">
        <v>550</v>
      </c>
      <c r="E983" s="424">
        <v>14777633.52</v>
      </c>
      <c r="F983" s="46" t="s">
        <v>953</v>
      </c>
      <c r="H983" s="322"/>
      <c r="J983" s="444"/>
      <c r="K983" s="444"/>
    </row>
    <row r="984" spans="1:11" ht="15" customHeight="1" x14ac:dyDescent="0.25">
      <c r="A984" s="322" t="s">
        <v>958</v>
      </c>
      <c r="B984" s="46" t="s">
        <v>2336</v>
      </c>
      <c r="C984" s="444" t="s">
        <v>363</v>
      </c>
      <c r="D984" s="444" t="s">
        <v>550</v>
      </c>
      <c r="E984" s="424">
        <v>48337789.439999998</v>
      </c>
      <c r="F984" s="46" t="s">
        <v>953</v>
      </c>
      <c r="H984" s="322"/>
      <c r="J984" s="444"/>
      <c r="K984" s="444"/>
    </row>
    <row r="985" spans="1:11" ht="15" customHeight="1" x14ac:dyDescent="0.25">
      <c r="A985" s="322" t="s">
        <v>958</v>
      </c>
      <c r="B985" s="46" t="s">
        <v>2169</v>
      </c>
      <c r="C985" s="444" t="s">
        <v>363</v>
      </c>
      <c r="D985" s="444" t="s">
        <v>550</v>
      </c>
      <c r="E985" s="424">
        <v>13963792.199999999</v>
      </c>
      <c r="F985" s="46" t="s">
        <v>953</v>
      </c>
      <c r="H985" s="322"/>
      <c r="J985" s="444"/>
      <c r="K985" s="444"/>
    </row>
    <row r="986" spans="1:11" ht="15" customHeight="1" x14ac:dyDescent="0.25">
      <c r="A986" s="322" t="s">
        <v>958</v>
      </c>
      <c r="B986" s="46" t="s">
        <v>2382</v>
      </c>
      <c r="C986" s="444" t="s">
        <v>363</v>
      </c>
      <c r="D986" s="444" t="s">
        <v>550</v>
      </c>
      <c r="E986" s="424">
        <v>45592668.359999999</v>
      </c>
      <c r="F986" s="46" t="s">
        <v>953</v>
      </c>
      <c r="H986" s="322"/>
      <c r="J986" s="444"/>
      <c r="K986" s="444"/>
    </row>
    <row r="987" spans="1:11" ht="15" customHeight="1" x14ac:dyDescent="0.25">
      <c r="A987" s="322" t="s">
        <v>958</v>
      </c>
      <c r="B987" s="46" t="s">
        <v>2383</v>
      </c>
      <c r="C987" s="444" t="s">
        <v>363</v>
      </c>
      <c r="D987" s="444" t="s">
        <v>550</v>
      </c>
      <c r="E987" s="424">
        <v>13158837.359999999</v>
      </c>
      <c r="F987" s="46" t="s">
        <v>953</v>
      </c>
      <c r="H987" s="322"/>
      <c r="J987" s="444"/>
      <c r="K987" s="444"/>
    </row>
    <row r="988" spans="1:11" ht="15" customHeight="1" x14ac:dyDescent="0.25">
      <c r="A988" s="322" t="s">
        <v>958</v>
      </c>
      <c r="B988" s="46" t="s">
        <v>2402</v>
      </c>
      <c r="C988" s="444" t="s">
        <v>363</v>
      </c>
      <c r="D988" s="444" t="s">
        <v>550</v>
      </c>
      <c r="E988" s="424">
        <v>42817173</v>
      </c>
      <c r="F988" s="46" t="s">
        <v>953</v>
      </c>
      <c r="H988" s="322"/>
      <c r="J988" s="444"/>
      <c r="K988" s="444"/>
    </row>
    <row r="989" spans="1:11" ht="15" customHeight="1" x14ac:dyDescent="0.25">
      <c r="A989" s="322" t="s">
        <v>958</v>
      </c>
      <c r="B989" s="46" t="s">
        <v>1943</v>
      </c>
      <c r="C989" s="444" t="s">
        <v>363</v>
      </c>
      <c r="D989" s="444" t="s">
        <v>550</v>
      </c>
      <c r="E989" s="424">
        <v>12349439.280000001</v>
      </c>
      <c r="F989" s="46" t="s">
        <v>953</v>
      </c>
      <c r="H989" s="322"/>
      <c r="J989" s="444"/>
      <c r="K989" s="444"/>
    </row>
    <row r="990" spans="1:11" ht="15" customHeight="1" x14ac:dyDescent="0.25">
      <c r="A990" s="322" t="s">
        <v>1911</v>
      </c>
      <c r="B990" s="46" t="s">
        <v>2403</v>
      </c>
      <c r="C990" s="444" t="s">
        <v>363</v>
      </c>
      <c r="D990" s="444" t="s">
        <v>550</v>
      </c>
      <c r="E990" s="424">
        <v>158798484</v>
      </c>
      <c r="F990" s="46" t="s">
        <v>955</v>
      </c>
      <c r="H990" s="322"/>
      <c r="J990" s="444"/>
      <c r="K990" s="444"/>
    </row>
    <row r="991" spans="1:11" ht="15" customHeight="1" x14ac:dyDescent="0.25">
      <c r="A991" s="322" t="s">
        <v>1911</v>
      </c>
      <c r="B991" s="46" t="s">
        <v>2404</v>
      </c>
      <c r="C991" s="444" t="s">
        <v>363</v>
      </c>
      <c r="D991" s="444" t="s">
        <v>550</v>
      </c>
      <c r="E991" s="424">
        <v>160124172</v>
      </c>
      <c r="F991" s="46" t="s">
        <v>955</v>
      </c>
      <c r="H991" s="322"/>
      <c r="J991" s="444"/>
      <c r="K991" s="444"/>
    </row>
    <row r="992" spans="1:11" ht="15" customHeight="1" x14ac:dyDescent="0.25">
      <c r="A992" s="322" t="s">
        <v>1911</v>
      </c>
      <c r="B992" s="46" t="s">
        <v>2405</v>
      </c>
      <c r="C992" s="444" t="s">
        <v>363</v>
      </c>
      <c r="D992" s="444" t="s">
        <v>550</v>
      </c>
      <c r="E992" s="424">
        <v>161457144</v>
      </c>
      <c r="F992" s="46" t="s">
        <v>955</v>
      </c>
      <c r="H992" s="322"/>
      <c r="J992" s="444"/>
      <c r="K992" s="444"/>
    </row>
    <row r="993" spans="1:12" ht="15" customHeight="1" x14ac:dyDescent="0.25">
      <c r="A993" s="322" t="s">
        <v>1911</v>
      </c>
      <c r="B993" s="46" t="s">
        <v>2406</v>
      </c>
      <c r="C993" s="444" t="s">
        <v>363</v>
      </c>
      <c r="D993" s="444" t="s">
        <v>550</v>
      </c>
      <c r="E993" s="424">
        <v>162804684</v>
      </c>
      <c r="F993" s="46" t="s">
        <v>955</v>
      </c>
      <c r="H993" s="322"/>
      <c r="J993" s="444"/>
      <c r="K993" s="444"/>
    </row>
    <row r="994" spans="1:12" ht="15" customHeight="1" x14ac:dyDescent="0.25">
      <c r="A994" s="322" t="s">
        <v>1911</v>
      </c>
      <c r="B994" s="46" t="s">
        <v>2396</v>
      </c>
      <c r="C994" s="444" t="s">
        <v>363</v>
      </c>
      <c r="D994" s="444" t="s">
        <v>550</v>
      </c>
      <c r="E994" s="424">
        <v>164159508</v>
      </c>
      <c r="F994" s="46" t="s">
        <v>955</v>
      </c>
      <c r="H994" s="322"/>
      <c r="J994" s="444"/>
      <c r="K994" s="444"/>
    </row>
    <row r="995" spans="1:12" ht="15" customHeight="1" x14ac:dyDescent="0.25">
      <c r="A995" s="322" t="s">
        <v>1911</v>
      </c>
      <c r="B995" s="46" t="s">
        <v>2407</v>
      </c>
      <c r="C995" s="444" t="s">
        <v>363</v>
      </c>
      <c r="D995" s="444" t="s">
        <v>550</v>
      </c>
      <c r="E995" s="424">
        <v>165521616</v>
      </c>
      <c r="F995" s="46" t="s">
        <v>955</v>
      </c>
      <c r="H995" s="322"/>
      <c r="J995" s="444"/>
      <c r="K995" s="444"/>
    </row>
    <row r="996" spans="1:12" ht="15" customHeight="1" x14ac:dyDescent="0.25">
      <c r="A996" s="322" t="s">
        <v>1911</v>
      </c>
      <c r="B996" s="46" t="s">
        <v>2408</v>
      </c>
      <c r="C996" s="444" t="s">
        <v>363</v>
      </c>
      <c r="D996" s="444" t="s">
        <v>550</v>
      </c>
      <c r="E996" s="424">
        <v>166730760</v>
      </c>
      <c r="F996" s="46" t="s">
        <v>955</v>
      </c>
      <c r="H996" s="322"/>
      <c r="J996" s="444"/>
      <c r="K996" s="444"/>
    </row>
    <row r="997" spans="1:12" ht="15" customHeight="1" x14ac:dyDescent="0.25">
      <c r="A997" s="46" t="s">
        <v>203</v>
      </c>
      <c r="C997" s="444"/>
      <c r="D997" s="46" t="str">
        <f>IFERROR(VLOOKUP(C997,'Base de Monedas'!A:B,2,0),"")</f>
        <v/>
      </c>
      <c r="E997" s="495"/>
      <c r="J997" s="444"/>
      <c r="K997" s="46" t="str">
        <f>IFERROR(VLOOKUP(J997,'Base de Monedas'!A:B,2,0),"")</f>
        <v/>
      </c>
    </row>
    <row r="998" spans="1:12" ht="15" customHeight="1" x14ac:dyDescent="0.25">
      <c r="A998" s="448" t="s">
        <v>900</v>
      </c>
      <c r="B998" s="447">
        <v>45681</v>
      </c>
      <c r="C998" s="444" t="s">
        <v>364</v>
      </c>
      <c r="D998" s="446" t="s">
        <v>1045</v>
      </c>
      <c r="E998" s="424">
        <v>1000000000.0019999</v>
      </c>
      <c r="H998" s="448" t="s">
        <v>902</v>
      </c>
      <c r="I998" s="447">
        <v>45299</v>
      </c>
      <c r="J998" s="444" t="s">
        <v>364</v>
      </c>
      <c r="K998" s="446" t="s">
        <v>1045</v>
      </c>
      <c r="L998" s="424">
        <v>500000000</v>
      </c>
    </row>
    <row r="999" spans="1:12" ht="15" customHeight="1" x14ac:dyDescent="0.25">
      <c r="A999" s="448" t="s">
        <v>900</v>
      </c>
      <c r="B999" s="447">
        <v>45713</v>
      </c>
      <c r="C999" s="444" t="s">
        <v>364</v>
      </c>
      <c r="D999" s="446" t="s">
        <v>1045</v>
      </c>
      <c r="E999" s="424">
        <v>1000000000.0019999</v>
      </c>
      <c r="H999" s="448" t="s">
        <v>902</v>
      </c>
      <c r="I999" s="447">
        <v>45331</v>
      </c>
      <c r="J999" s="444" t="s">
        <v>364</v>
      </c>
      <c r="K999" s="446" t="s">
        <v>1045</v>
      </c>
      <c r="L999" s="424">
        <v>500000000</v>
      </c>
    </row>
    <row r="1000" spans="1:12" ht="15" customHeight="1" x14ac:dyDescent="0.25">
      <c r="A1000" s="448" t="s">
        <v>900</v>
      </c>
      <c r="B1000" s="447">
        <v>45744</v>
      </c>
      <c r="C1000" s="444" t="s">
        <v>364</v>
      </c>
      <c r="D1000" s="446" t="s">
        <v>1045</v>
      </c>
      <c r="E1000" s="424">
        <v>1000000000.0019999</v>
      </c>
      <c r="H1000" s="448" t="s">
        <v>902</v>
      </c>
      <c r="I1000" s="447">
        <v>45363</v>
      </c>
      <c r="J1000" s="444" t="s">
        <v>364</v>
      </c>
      <c r="K1000" s="446" t="s">
        <v>1045</v>
      </c>
      <c r="L1000" s="424">
        <v>500000000</v>
      </c>
    </row>
    <row r="1001" spans="1:12" ht="15" customHeight="1" x14ac:dyDescent="0.25">
      <c r="A1001" s="448" t="s">
        <v>900</v>
      </c>
      <c r="B1001" s="447">
        <v>45776</v>
      </c>
      <c r="C1001" s="444" t="s">
        <v>364</v>
      </c>
      <c r="D1001" s="446" t="s">
        <v>1045</v>
      </c>
      <c r="E1001" s="424">
        <v>1000000000.0019999</v>
      </c>
      <c r="H1001" s="448" t="s">
        <v>902</v>
      </c>
      <c r="I1001" s="447">
        <v>45392</v>
      </c>
      <c r="J1001" s="444" t="s">
        <v>364</v>
      </c>
      <c r="K1001" s="446" t="s">
        <v>1045</v>
      </c>
      <c r="L1001" s="424">
        <v>500000000</v>
      </c>
    </row>
    <row r="1002" spans="1:12" ht="15" customHeight="1" x14ac:dyDescent="0.25">
      <c r="A1002" s="448" t="s">
        <v>900</v>
      </c>
      <c r="B1002" s="447">
        <v>45806</v>
      </c>
      <c r="C1002" s="444" t="s">
        <v>364</v>
      </c>
      <c r="D1002" s="446" t="s">
        <v>1045</v>
      </c>
      <c r="E1002" s="424">
        <v>999999999.99000013</v>
      </c>
      <c r="H1002" s="448" t="s">
        <v>902</v>
      </c>
      <c r="I1002" s="447">
        <v>45421</v>
      </c>
      <c r="J1002" s="444" t="s">
        <v>364</v>
      </c>
      <c r="K1002" s="446" t="s">
        <v>1045</v>
      </c>
      <c r="L1002" s="424">
        <v>500000000</v>
      </c>
    </row>
    <row r="1003" spans="1:12" ht="15" customHeight="1" x14ac:dyDescent="0.25">
      <c r="A1003" s="448" t="s">
        <v>911</v>
      </c>
      <c r="B1003" s="447">
        <v>45672</v>
      </c>
      <c r="C1003" s="444" t="s">
        <v>363</v>
      </c>
      <c r="D1003" s="444" t="s">
        <v>550</v>
      </c>
      <c r="E1003" s="424">
        <v>910500000</v>
      </c>
      <c r="H1003" s="448" t="s">
        <v>902</v>
      </c>
      <c r="I1003" s="447">
        <v>45450</v>
      </c>
      <c r="J1003" s="444" t="s">
        <v>364</v>
      </c>
      <c r="K1003" s="446" t="s">
        <v>1045</v>
      </c>
      <c r="L1003" s="424">
        <v>500000000</v>
      </c>
    </row>
    <row r="1004" spans="1:12" ht="15" customHeight="1" x14ac:dyDescent="0.25">
      <c r="A1004" s="448" t="s">
        <v>909</v>
      </c>
      <c r="B1004" s="447">
        <v>45674</v>
      </c>
      <c r="C1004" s="444" t="s">
        <v>363</v>
      </c>
      <c r="D1004" s="444" t="s">
        <v>550</v>
      </c>
      <c r="E1004" s="424">
        <v>1092600000</v>
      </c>
      <c r="H1004" s="448" t="s">
        <v>902</v>
      </c>
      <c r="I1004" s="447">
        <v>45492</v>
      </c>
      <c r="J1004" s="444" t="s">
        <v>364</v>
      </c>
      <c r="K1004" s="446" t="s">
        <v>1045</v>
      </c>
      <c r="L1004" s="424">
        <v>500000000</v>
      </c>
    </row>
    <row r="1005" spans="1:12" ht="15" customHeight="1" x14ac:dyDescent="0.25">
      <c r="A1005" s="448" t="s">
        <v>910</v>
      </c>
      <c r="B1005" s="447">
        <v>45674</v>
      </c>
      <c r="C1005" s="444" t="s">
        <v>363</v>
      </c>
      <c r="D1005" s="444" t="s">
        <v>550</v>
      </c>
      <c r="E1005" s="424">
        <v>364200000</v>
      </c>
      <c r="H1005" s="448" t="s">
        <v>900</v>
      </c>
      <c r="I1005" s="447">
        <v>45650</v>
      </c>
      <c r="J1005" s="444" t="s">
        <v>364</v>
      </c>
      <c r="K1005" s="446" t="s">
        <v>1045</v>
      </c>
      <c r="L1005" s="424">
        <v>1000000000.0019999</v>
      </c>
    </row>
    <row r="1006" spans="1:12" ht="15" customHeight="1" x14ac:dyDescent="0.25">
      <c r="A1006" s="448" t="s">
        <v>912</v>
      </c>
      <c r="B1006" s="447">
        <v>45675</v>
      </c>
      <c r="C1006" s="444" t="s">
        <v>363</v>
      </c>
      <c r="D1006" s="444" t="s">
        <v>550</v>
      </c>
      <c r="E1006" s="424">
        <v>1456800000</v>
      </c>
      <c r="H1006" s="448" t="s">
        <v>900</v>
      </c>
      <c r="I1006" s="447">
        <v>45681</v>
      </c>
      <c r="J1006" s="444" t="s">
        <v>364</v>
      </c>
      <c r="K1006" s="446" t="s">
        <v>1045</v>
      </c>
      <c r="L1006" s="424">
        <v>1000000000.0019999</v>
      </c>
    </row>
    <row r="1007" spans="1:12" ht="15" customHeight="1" x14ac:dyDescent="0.25">
      <c r="A1007" s="448" t="s">
        <v>913</v>
      </c>
      <c r="B1007" s="447">
        <v>45678</v>
      </c>
      <c r="C1007" s="444" t="s">
        <v>363</v>
      </c>
      <c r="D1007" s="444" t="s">
        <v>550</v>
      </c>
      <c r="E1007" s="424">
        <v>728400000</v>
      </c>
      <c r="H1007" s="448" t="s">
        <v>900</v>
      </c>
      <c r="I1007" s="447">
        <v>45713</v>
      </c>
      <c r="J1007" s="444" t="s">
        <v>364</v>
      </c>
      <c r="K1007" s="446" t="s">
        <v>1045</v>
      </c>
      <c r="L1007" s="424">
        <v>1000000000.0019999</v>
      </c>
    </row>
    <row r="1008" spans="1:12" ht="15" customHeight="1" x14ac:dyDescent="0.25">
      <c r="A1008" s="448" t="s">
        <v>911</v>
      </c>
      <c r="B1008" s="447">
        <v>45703</v>
      </c>
      <c r="C1008" s="444" t="s">
        <v>363</v>
      </c>
      <c r="D1008" s="444" t="s">
        <v>550</v>
      </c>
      <c r="E1008" s="424">
        <v>910500000</v>
      </c>
      <c r="H1008" s="448" t="s">
        <v>900</v>
      </c>
      <c r="I1008" s="447">
        <v>45744</v>
      </c>
      <c r="J1008" s="444" t="s">
        <v>364</v>
      </c>
      <c r="K1008" s="446" t="s">
        <v>1045</v>
      </c>
      <c r="L1008" s="424">
        <v>1000000000.0019999</v>
      </c>
    </row>
    <row r="1009" spans="1:12" ht="15" customHeight="1" x14ac:dyDescent="0.25">
      <c r="A1009" s="448" t="s">
        <v>913</v>
      </c>
      <c r="B1009" s="447">
        <v>45707</v>
      </c>
      <c r="C1009" s="444" t="s">
        <v>363</v>
      </c>
      <c r="D1009" s="444" t="s">
        <v>550</v>
      </c>
      <c r="E1009" s="424">
        <v>728400000</v>
      </c>
      <c r="H1009" s="448" t="s">
        <v>900</v>
      </c>
      <c r="I1009" s="447">
        <v>45776</v>
      </c>
      <c r="J1009" s="444" t="s">
        <v>364</v>
      </c>
      <c r="K1009" s="446" t="s">
        <v>1045</v>
      </c>
      <c r="L1009" s="424">
        <v>1000000000.0019999</v>
      </c>
    </row>
    <row r="1010" spans="1:12" ht="15" customHeight="1" x14ac:dyDescent="0.25">
      <c r="A1010" s="448" t="s">
        <v>912</v>
      </c>
      <c r="B1010" s="447">
        <v>45708</v>
      </c>
      <c r="C1010" s="444" t="s">
        <v>363</v>
      </c>
      <c r="D1010" s="444" t="s">
        <v>550</v>
      </c>
      <c r="E1010" s="424">
        <v>1456800000</v>
      </c>
      <c r="H1010" s="448" t="s">
        <v>900</v>
      </c>
      <c r="I1010" s="447">
        <v>45806</v>
      </c>
      <c r="J1010" s="444" t="s">
        <v>364</v>
      </c>
      <c r="K1010" s="446" t="s">
        <v>1045</v>
      </c>
      <c r="L1010" s="424">
        <v>999999999.99000013</v>
      </c>
    </row>
    <row r="1011" spans="1:12" ht="15" customHeight="1" x14ac:dyDescent="0.25">
      <c r="A1011" s="448" t="s">
        <v>911</v>
      </c>
      <c r="B1011" s="447">
        <v>45734</v>
      </c>
      <c r="C1011" s="444" t="s">
        <v>363</v>
      </c>
      <c r="D1011" s="444" t="s">
        <v>550</v>
      </c>
      <c r="E1011" s="424">
        <v>910500000</v>
      </c>
      <c r="H1011" s="448" t="s">
        <v>908</v>
      </c>
      <c r="I1011" s="447">
        <v>45311</v>
      </c>
      <c r="J1011" s="444" t="s">
        <v>363</v>
      </c>
      <c r="K1011" s="444" t="s">
        <v>550</v>
      </c>
      <c r="L1011" s="424">
        <v>4404000000</v>
      </c>
    </row>
    <row r="1012" spans="1:12" ht="15" customHeight="1" x14ac:dyDescent="0.25">
      <c r="A1012" s="448" t="s">
        <v>913</v>
      </c>
      <c r="B1012" s="447">
        <v>45737</v>
      </c>
      <c r="C1012" s="444" t="s">
        <v>363</v>
      </c>
      <c r="D1012" s="444" t="s">
        <v>550</v>
      </c>
      <c r="E1012" s="424">
        <v>728400000</v>
      </c>
      <c r="H1012" s="448" t="s">
        <v>908</v>
      </c>
      <c r="I1012" s="447">
        <v>45342</v>
      </c>
      <c r="J1012" s="444" t="s">
        <v>363</v>
      </c>
      <c r="K1012" s="444" t="s">
        <v>550</v>
      </c>
      <c r="L1012" s="424">
        <v>4404000000</v>
      </c>
    </row>
    <row r="1013" spans="1:12" ht="15" customHeight="1" x14ac:dyDescent="0.25">
      <c r="A1013" s="448" t="s">
        <v>912</v>
      </c>
      <c r="B1013" s="447">
        <v>45738</v>
      </c>
      <c r="C1013" s="444" t="s">
        <v>363</v>
      </c>
      <c r="D1013" s="444" t="s">
        <v>550</v>
      </c>
      <c r="E1013" s="424">
        <v>1456800000</v>
      </c>
      <c r="H1013" s="448" t="s">
        <v>908</v>
      </c>
      <c r="I1013" s="447">
        <v>45372</v>
      </c>
      <c r="J1013" s="444" t="s">
        <v>363</v>
      </c>
      <c r="K1013" s="444" t="s">
        <v>550</v>
      </c>
      <c r="L1013" s="424">
        <v>4404000000</v>
      </c>
    </row>
    <row r="1014" spans="1:12" ht="15" customHeight="1" x14ac:dyDescent="0.25">
      <c r="A1014" s="448" t="s">
        <v>911</v>
      </c>
      <c r="B1014" s="447">
        <v>45765</v>
      </c>
      <c r="C1014" s="444" t="s">
        <v>363</v>
      </c>
      <c r="D1014" s="444" t="s">
        <v>550</v>
      </c>
      <c r="E1014" s="424">
        <v>910500000</v>
      </c>
      <c r="H1014" s="448" t="s">
        <v>909</v>
      </c>
      <c r="I1014" s="447">
        <v>45394</v>
      </c>
      <c r="J1014" s="444" t="s">
        <v>363</v>
      </c>
      <c r="K1014" s="444" t="s">
        <v>550</v>
      </c>
      <c r="L1014" s="424">
        <v>1101000000</v>
      </c>
    </row>
    <row r="1015" spans="1:12" ht="15" customHeight="1" x14ac:dyDescent="0.25">
      <c r="A1015" s="448" t="s">
        <v>912</v>
      </c>
      <c r="B1015" s="447">
        <v>45769</v>
      </c>
      <c r="C1015" s="444" t="s">
        <v>363</v>
      </c>
      <c r="D1015" s="444" t="s">
        <v>550</v>
      </c>
      <c r="E1015" s="424">
        <v>1456800000</v>
      </c>
      <c r="H1015" s="448" t="s">
        <v>910</v>
      </c>
      <c r="I1015" s="447">
        <v>45394</v>
      </c>
      <c r="J1015" s="444" t="s">
        <v>363</v>
      </c>
      <c r="K1015" s="444" t="s">
        <v>550</v>
      </c>
      <c r="L1015" s="424">
        <v>367000000</v>
      </c>
    </row>
    <row r="1016" spans="1:12" ht="15" customHeight="1" x14ac:dyDescent="0.25">
      <c r="A1016" s="448" t="s">
        <v>913</v>
      </c>
      <c r="B1016" s="447">
        <v>45769</v>
      </c>
      <c r="C1016" s="444" t="s">
        <v>363</v>
      </c>
      <c r="D1016" s="444" t="s">
        <v>550</v>
      </c>
      <c r="E1016" s="424">
        <v>728400000</v>
      </c>
      <c r="H1016" s="448" t="s">
        <v>908</v>
      </c>
      <c r="I1016" s="447">
        <v>45400</v>
      </c>
      <c r="J1016" s="444" t="s">
        <v>363</v>
      </c>
      <c r="K1016" s="444" t="s">
        <v>550</v>
      </c>
      <c r="L1016" s="424">
        <v>4404000000</v>
      </c>
    </row>
    <row r="1017" spans="1:12" ht="15" customHeight="1" x14ac:dyDescent="0.25">
      <c r="A1017" s="448" t="s">
        <v>911</v>
      </c>
      <c r="B1017" s="447">
        <v>45797</v>
      </c>
      <c r="C1017" s="444" t="s">
        <v>363</v>
      </c>
      <c r="D1017" s="444" t="s">
        <v>550</v>
      </c>
      <c r="E1017" s="424">
        <v>910500000</v>
      </c>
      <c r="H1017" s="448" t="s">
        <v>911</v>
      </c>
      <c r="I1017" s="447">
        <v>45428</v>
      </c>
      <c r="J1017" s="444" t="s">
        <v>363</v>
      </c>
      <c r="K1017" s="444" t="s">
        <v>550</v>
      </c>
      <c r="L1017" s="424">
        <v>917500000</v>
      </c>
    </row>
    <row r="1018" spans="1:12" ht="15" customHeight="1" x14ac:dyDescent="0.25">
      <c r="A1018" s="448" t="s">
        <v>912</v>
      </c>
      <c r="B1018" s="447">
        <v>45800</v>
      </c>
      <c r="C1018" s="444" t="s">
        <v>363</v>
      </c>
      <c r="D1018" s="444" t="s">
        <v>550</v>
      </c>
      <c r="E1018" s="424">
        <v>1456800000</v>
      </c>
      <c r="H1018" s="448" t="s">
        <v>909</v>
      </c>
      <c r="I1018" s="447">
        <v>45428</v>
      </c>
      <c r="J1018" s="444" t="s">
        <v>363</v>
      </c>
      <c r="K1018" s="444" t="s">
        <v>550</v>
      </c>
      <c r="L1018" s="424">
        <v>1101000000</v>
      </c>
    </row>
    <row r="1019" spans="1:12" ht="15" customHeight="1" x14ac:dyDescent="0.25">
      <c r="A1019" s="448" t="s">
        <v>911</v>
      </c>
      <c r="B1019" s="447">
        <v>45828</v>
      </c>
      <c r="C1019" s="444" t="s">
        <v>363</v>
      </c>
      <c r="D1019" s="444" t="s">
        <v>550</v>
      </c>
      <c r="E1019" s="424">
        <v>910500000</v>
      </c>
      <c r="H1019" s="448" t="s">
        <v>910</v>
      </c>
      <c r="I1019" s="447">
        <v>45428</v>
      </c>
      <c r="J1019" s="444" t="s">
        <v>363</v>
      </c>
      <c r="K1019" s="444" t="s">
        <v>550</v>
      </c>
      <c r="L1019" s="424">
        <v>367000000</v>
      </c>
    </row>
    <row r="1020" spans="1:12" ht="15" customHeight="1" x14ac:dyDescent="0.25">
      <c r="A1020" s="448" t="s">
        <v>911</v>
      </c>
      <c r="B1020" s="447">
        <v>45857</v>
      </c>
      <c r="C1020" s="444" t="s">
        <v>363</v>
      </c>
      <c r="D1020" s="444" t="s">
        <v>550</v>
      </c>
      <c r="E1020" s="424">
        <v>910500000</v>
      </c>
      <c r="H1020" s="448" t="s">
        <v>908</v>
      </c>
      <c r="I1020" s="447">
        <v>45429</v>
      </c>
      <c r="J1020" s="444" t="s">
        <v>363</v>
      </c>
      <c r="K1020" s="444" t="s">
        <v>550</v>
      </c>
      <c r="L1020" s="424">
        <v>4404000000</v>
      </c>
    </row>
    <row r="1021" spans="1:12" ht="15" customHeight="1" x14ac:dyDescent="0.25">
      <c r="A1021" s="448" t="s">
        <v>911</v>
      </c>
      <c r="B1021" s="447">
        <v>45885</v>
      </c>
      <c r="C1021" s="444" t="s">
        <v>363</v>
      </c>
      <c r="D1021" s="444" t="s">
        <v>550</v>
      </c>
      <c r="E1021" s="424">
        <v>910500000</v>
      </c>
      <c r="H1021" s="448" t="s">
        <v>909</v>
      </c>
      <c r="I1021" s="447">
        <v>45458</v>
      </c>
      <c r="J1021" s="444" t="s">
        <v>363</v>
      </c>
      <c r="K1021" s="444" t="s">
        <v>550</v>
      </c>
      <c r="L1021" s="424">
        <v>1101000000</v>
      </c>
    </row>
    <row r="1022" spans="1:12" ht="15" customHeight="1" x14ac:dyDescent="0.25">
      <c r="A1022" s="448" t="s">
        <v>911</v>
      </c>
      <c r="B1022" s="447">
        <v>45916</v>
      </c>
      <c r="C1022" s="444" t="s">
        <v>363</v>
      </c>
      <c r="D1022" s="444" t="s">
        <v>550</v>
      </c>
      <c r="E1022" s="424">
        <v>910500000</v>
      </c>
      <c r="H1022" s="448" t="s">
        <v>910</v>
      </c>
      <c r="I1022" s="447">
        <v>45458</v>
      </c>
      <c r="J1022" s="444" t="s">
        <v>363</v>
      </c>
      <c r="K1022" s="444" t="s">
        <v>550</v>
      </c>
      <c r="L1022" s="424">
        <v>367000000</v>
      </c>
    </row>
    <row r="1023" spans="1:12" ht="15" customHeight="1" x14ac:dyDescent="0.25">
      <c r="A1023" s="448" t="s">
        <v>914</v>
      </c>
      <c r="B1023" s="447">
        <v>45919</v>
      </c>
      <c r="C1023" s="444" t="s">
        <v>363</v>
      </c>
      <c r="D1023" s="444" t="s">
        <v>550</v>
      </c>
      <c r="E1023" s="424">
        <v>2185200000</v>
      </c>
      <c r="H1023" s="448" t="s">
        <v>911</v>
      </c>
      <c r="I1023" s="447">
        <v>45462</v>
      </c>
      <c r="J1023" s="444" t="s">
        <v>363</v>
      </c>
      <c r="K1023" s="444" t="s">
        <v>550</v>
      </c>
      <c r="L1023" s="424">
        <v>917500000</v>
      </c>
    </row>
    <row r="1024" spans="1:12" ht="15" customHeight="1" x14ac:dyDescent="0.25">
      <c r="A1024" s="448" t="s">
        <v>911</v>
      </c>
      <c r="B1024" s="447">
        <v>45947</v>
      </c>
      <c r="C1024" s="444" t="s">
        <v>363</v>
      </c>
      <c r="D1024" s="444" t="s">
        <v>550</v>
      </c>
      <c r="E1024" s="424">
        <v>910500000</v>
      </c>
      <c r="H1024" s="448" t="s">
        <v>909</v>
      </c>
      <c r="I1024" s="447">
        <v>45489</v>
      </c>
      <c r="J1024" s="444" t="s">
        <v>363</v>
      </c>
      <c r="K1024" s="444" t="s">
        <v>550</v>
      </c>
      <c r="L1024" s="424">
        <v>1101000000</v>
      </c>
    </row>
    <row r="1025" spans="1:12" ht="15" customHeight="1" x14ac:dyDescent="0.25">
      <c r="A1025" s="448" t="s">
        <v>914</v>
      </c>
      <c r="B1025" s="447">
        <v>45950</v>
      </c>
      <c r="C1025" s="444" t="s">
        <v>363</v>
      </c>
      <c r="D1025" s="444" t="s">
        <v>550</v>
      </c>
      <c r="E1025" s="424">
        <v>2185200000</v>
      </c>
      <c r="H1025" s="448" t="s">
        <v>910</v>
      </c>
      <c r="I1025" s="447">
        <v>45489</v>
      </c>
      <c r="J1025" s="444" t="s">
        <v>363</v>
      </c>
      <c r="K1025" s="444" t="s">
        <v>550</v>
      </c>
      <c r="L1025" s="424">
        <v>367000000</v>
      </c>
    </row>
    <row r="1026" spans="1:12" ht="15" customHeight="1" x14ac:dyDescent="0.25">
      <c r="A1026" s="448" t="s">
        <v>911</v>
      </c>
      <c r="B1026" s="447">
        <v>45979</v>
      </c>
      <c r="C1026" s="444" t="s">
        <v>363</v>
      </c>
      <c r="D1026" s="444" t="s">
        <v>550</v>
      </c>
      <c r="E1026" s="424">
        <v>910500000</v>
      </c>
      <c r="H1026" s="448" t="s">
        <v>911</v>
      </c>
      <c r="I1026" s="447">
        <v>45493</v>
      </c>
      <c r="J1026" s="444" t="s">
        <v>363</v>
      </c>
      <c r="K1026" s="444" t="s">
        <v>550</v>
      </c>
      <c r="L1026" s="424">
        <v>917500000</v>
      </c>
    </row>
    <row r="1027" spans="1:12" ht="15" customHeight="1" x14ac:dyDescent="0.25">
      <c r="A1027" s="448" t="s">
        <v>914</v>
      </c>
      <c r="B1027" s="447">
        <v>45979</v>
      </c>
      <c r="C1027" s="444" t="s">
        <v>363</v>
      </c>
      <c r="D1027" s="444" t="s">
        <v>550</v>
      </c>
      <c r="E1027" s="496">
        <v>2185200000</v>
      </c>
      <c r="H1027" s="448" t="s">
        <v>909</v>
      </c>
      <c r="I1027" s="447">
        <v>45520</v>
      </c>
      <c r="J1027" s="444" t="s">
        <v>363</v>
      </c>
      <c r="K1027" s="444" t="s">
        <v>550</v>
      </c>
      <c r="L1027" s="496">
        <v>1101000000</v>
      </c>
    </row>
    <row r="1028" spans="1:12" ht="15" customHeight="1" x14ac:dyDescent="0.25">
      <c r="A1028" s="448" t="s">
        <v>915</v>
      </c>
      <c r="B1028" s="447">
        <v>46000</v>
      </c>
      <c r="C1028" s="444" t="s">
        <v>363</v>
      </c>
      <c r="D1028" s="444" t="s">
        <v>550</v>
      </c>
      <c r="E1028" s="496">
        <v>2549400000</v>
      </c>
      <c r="H1028" s="448" t="s">
        <v>910</v>
      </c>
      <c r="I1028" s="447">
        <v>45520</v>
      </c>
      <c r="J1028" s="444" t="s">
        <v>363</v>
      </c>
      <c r="K1028" s="444" t="s">
        <v>550</v>
      </c>
      <c r="L1028" s="496">
        <v>367000000</v>
      </c>
    </row>
    <row r="1029" spans="1:12" ht="15" customHeight="1" x14ac:dyDescent="0.25">
      <c r="A1029" s="448" t="s">
        <v>914</v>
      </c>
      <c r="B1029" s="447">
        <v>46009</v>
      </c>
      <c r="C1029" s="444" t="s">
        <v>363</v>
      </c>
      <c r="D1029" s="444" t="s">
        <v>550</v>
      </c>
      <c r="E1029" s="496">
        <v>2185200000</v>
      </c>
      <c r="H1029" s="448" t="s">
        <v>912</v>
      </c>
      <c r="I1029" s="447">
        <v>45525</v>
      </c>
      <c r="J1029" s="444" t="s">
        <v>363</v>
      </c>
      <c r="K1029" s="444" t="s">
        <v>550</v>
      </c>
      <c r="L1029" s="496">
        <v>1468000000</v>
      </c>
    </row>
    <row r="1030" spans="1:12" ht="15" customHeight="1" x14ac:dyDescent="0.25">
      <c r="A1030" s="448" t="s">
        <v>911</v>
      </c>
      <c r="B1030" s="447">
        <v>46011</v>
      </c>
      <c r="C1030" s="444" t="s">
        <v>363</v>
      </c>
      <c r="D1030" s="444" t="s">
        <v>550</v>
      </c>
      <c r="E1030" s="496">
        <v>910500000</v>
      </c>
      <c r="H1030" s="448" t="s">
        <v>911</v>
      </c>
      <c r="I1030" s="447">
        <v>45525</v>
      </c>
      <c r="J1030" s="444" t="s">
        <v>363</v>
      </c>
      <c r="K1030" s="444" t="s">
        <v>550</v>
      </c>
      <c r="L1030" s="496">
        <v>917500000</v>
      </c>
    </row>
    <row r="1031" spans="1:12" ht="15" customHeight="1" x14ac:dyDescent="0.25">
      <c r="A1031" s="448" t="s">
        <v>915</v>
      </c>
      <c r="B1031" s="447">
        <v>46031</v>
      </c>
      <c r="C1031" s="444" t="s">
        <v>363</v>
      </c>
      <c r="D1031" s="444" t="s">
        <v>550</v>
      </c>
      <c r="E1031" s="496">
        <v>2549400000</v>
      </c>
      <c r="H1031" s="448" t="s">
        <v>909</v>
      </c>
      <c r="I1031" s="447">
        <v>45552</v>
      </c>
      <c r="J1031" s="444" t="s">
        <v>363</v>
      </c>
      <c r="K1031" s="444" t="s">
        <v>550</v>
      </c>
      <c r="L1031" s="496">
        <v>1101000000</v>
      </c>
    </row>
    <row r="1032" spans="1:12" ht="15" customHeight="1" x14ac:dyDescent="0.25">
      <c r="A1032" s="448" t="s">
        <v>914</v>
      </c>
      <c r="B1032" s="447">
        <v>46038</v>
      </c>
      <c r="C1032" s="444" t="s">
        <v>363</v>
      </c>
      <c r="D1032" s="444" t="s">
        <v>550</v>
      </c>
      <c r="E1032" s="496">
        <v>2185200000</v>
      </c>
      <c r="H1032" s="448" t="s">
        <v>910</v>
      </c>
      <c r="I1032" s="447">
        <v>45552</v>
      </c>
      <c r="J1032" s="444" t="s">
        <v>363</v>
      </c>
      <c r="K1032" s="444" t="s">
        <v>550</v>
      </c>
      <c r="L1032" s="496">
        <v>367000000</v>
      </c>
    </row>
    <row r="1033" spans="1:12" ht="15" customHeight="1" x14ac:dyDescent="0.25">
      <c r="A1033" s="448" t="s">
        <v>911</v>
      </c>
      <c r="B1033" s="447">
        <v>46039</v>
      </c>
      <c r="C1033" s="444" t="s">
        <v>363</v>
      </c>
      <c r="D1033" s="444" t="s">
        <v>550</v>
      </c>
      <c r="E1033" s="496">
        <v>910500000</v>
      </c>
      <c r="H1033" s="448" t="s">
        <v>912</v>
      </c>
      <c r="I1033" s="447">
        <v>45553</v>
      </c>
      <c r="J1033" s="444" t="s">
        <v>363</v>
      </c>
      <c r="K1033" s="444" t="s">
        <v>550</v>
      </c>
      <c r="L1033" s="496">
        <v>1468000000</v>
      </c>
    </row>
    <row r="1034" spans="1:12" ht="15" customHeight="1" x14ac:dyDescent="0.25">
      <c r="A1034" s="448" t="s">
        <v>915</v>
      </c>
      <c r="B1034" s="447">
        <v>46062</v>
      </c>
      <c r="C1034" s="444" t="s">
        <v>363</v>
      </c>
      <c r="D1034" s="444" t="s">
        <v>550</v>
      </c>
      <c r="E1034" s="496">
        <v>2549400000</v>
      </c>
      <c r="H1034" s="448" t="s">
        <v>911</v>
      </c>
      <c r="I1034" s="447">
        <v>45556</v>
      </c>
      <c r="J1034" s="444" t="s">
        <v>363</v>
      </c>
      <c r="K1034" s="444" t="s">
        <v>550</v>
      </c>
      <c r="L1034" s="496">
        <v>917500000</v>
      </c>
    </row>
    <row r="1035" spans="1:12" ht="15" customHeight="1" x14ac:dyDescent="0.25">
      <c r="A1035" s="448" t="s">
        <v>914</v>
      </c>
      <c r="B1035" s="447">
        <v>46066</v>
      </c>
      <c r="C1035" s="444" t="s">
        <v>363</v>
      </c>
      <c r="D1035" s="444" t="s">
        <v>550</v>
      </c>
      <c r="E1035" s="496">
        <v>2185200000</v>
      </c>
      <c r="H1035" s="448" t="s">
        <v>912</v>
      </c>
      <c r="I1035" s="447">
        <v>45581</v>
      </c>
      <c r="J1035" s="444" t="s">
        <v>363</v>
      </c>
      <c r="K1035" s="444" t="s">
        <v>550</v>
      </c>
      <c r="L1035" s="496">
        <v>1468000000</v>
      </c>
    </row>
    <row r="1036" spans="1:12" ht="15" customHeight="1" x14ac:dyDescent="0.25">
      <c r="A1036" s="448" t="s">
        <v>911</v>
      </c>
      <c r="B1036" s="447">
        <v>46071</v>
      </c>
      <c r="C1036" s="444" t="s">
        <v>363</v>
      </c>
      <c r="D1036" s="444" t="s">
        <v>550</v>
      </c>
      <c r="E1036" s="496">
        <v>910500000</v>
      </c>
      <c r="H1036" s="448" t="s">
        <v>909</v>
      </c>
      <c r="I1036" s="447">
        <v>45583</v>
      </c>
      <c r="J1036" s="444" t="s">
        <v>363</v>
      </c>
      <c r="K1036" s="444" t="s">
        <v>550</v>
      </c>
      <c r="L1036" s="496">
        <v>1101000000</v>
      </c>
    </row>
    <row r="1037" spans="1:12" ht="15" customHeight="1" x14ac:dyDescent="0.25">
      <c r="A1037" s="448" t="s">
        <v>915</v>
      </c>
      <c r="B1037" s="447">
        <v>46091</v>
      </c>
      <c r="C1037" s="444" t="s">
        <v>363</v>
      </c>
      <c r="D1037" s="444" t="s">
        <v>550</v>
      </c>
      <c r="E1037" s="496">
        <v>2549400000</v>
      </c>
      <c r="H1037" s="448" t="s">
        <v>910</v>
      </c>
      <c r="I1037" s="447">
        <v>45583</v>
      </c>
      <c r="J1037" s="444" t="s">
        <v>363</v>
      </c>
      <c r="K1037" s="444" t="s">
        <v>550</v>
      </c>
      <c r="L1037" s="496">
        <v>367000000</v>
      </c>
    </row>
    <row r="1038" spans="1:12" ht="15" customHeight="1" x14ac:dyDescent="0.25">
      <c r="A1038" s="448" t="s">
        <v>914</v>
      </c>
      <c r="B1038" s="447">
        <v>46097</v>
      </c>
      <c r="C1038" s="444" t="s">
        <v>363</v>
      </c>
      <c r="D1038" s="444" t="s">
        <v>550</v>
      </c>
      <c r="E1038" s="496">
        <v>2185200000</v>
      </c>
      <c r="H1038" s="448" t="s">
        <v>911</v>
      </c>
      <c r="I1038" s="447">
        <v>45584</v>
      </c>
      <c r="J1038" s="444" t="s">
        <v>363</v>
      </c>
      <c r="K1038" s="444" t="s">
        <v>550</v>
      </c>
      <c r="L1038" s="496">
        <v>917500000</v>
      </c>
    </row>
    <row r="1039" spans="1:12" ht="15" customHeight="1" x14ac:dyDescent="0.25">
      <c r="A1039" s="448" t="s">
        <v>911</v>
      </c>
      <c r="B1039" s="447">
        <v>46101</v>
      </c>
      <c r="C1039" s="444" t="s">
        <v>363</v>
      </c>
      <c r="D1039" s="444" t="s">
        <v>550</v>
      </c>
      <c r="E1039" s="496">
        <v>910500000</v>
      </c>
      <c r="H1039" s="448" t="s">
        <v>912</v>
      </c>
      <c r="I1039" s="447">
        <v>45609</v>
      </c>
      <c r="J1039" s="444" t="s">
        <v>363</v>
      </c>
      <c r="K1039" s="444" t="s">
        <v>550</v>
      </c>
      <c r="L1039" s="496">
        <v>1468000000</v>
      </c>
    </row>
    <row r="1040" spans="1:12" ht="15" customHeight="1" x14ac:dyDescent="0.25">
      <c r="A1040" s="448" t="s">
        <v>915</v>
      </c>
      <c r="B1040" s="447">
        <v>46122</v>
      </c>
      <c r="C1040" s="444" t="s">
        <v>363</v>
      </c>
      <c r="D1040" s="444" t="s">
        <v>550</v>
      </c>
      <c r="E1040" s="496">
        <v>2549400000</v>
      </c>
      <c r="H1040" s="448" t="s">
        <v>911</v>
      </c>
      <c r="I1040" s="447">
        <v>45612</v>
      </c>
      <c r="J1040" s="444" t="s">
        <v>363</v>
      </c>
      <c r="K1040" s="444" t="s">
        <v>550</v>
      </c>
      <c r="L1040" s="496">
        <v>917500000</v>
      </c>
    </row>
    <row r="1041" spans="1:12" ht="15" customHeight="1" x14ac:dyDescent="0.25">
      <c r="A1041" s="448" t="s">
        <v>914</v>
      </c>
      <c r="B1041" s="447">
        <v>46129</v>
      </c>
      <c r="C1041" s="444" t="s">
        <v>363</v>
      </c>
      <c r="D1041" s="444" t="s">
        <v>550</v>
      </c>
      <c r="E1041" s="496">
        <v>2185200000</v>
      </c>
      <c r="H1041" s="448" t="s">
        <v>909</v>
      </c>
      <c r="I1041" s="447">
        <v>45615</v>
      </c>
      <c r="J1041" s="444" t="s">
        <v>363</v>
      </c>
      <c r="K1041" s="444" t="s">
        <v>550</v>
      </c>
      <c r="L1041" s="496">
        <v>1101000000</v>
      </c>
    </row>
    <row r="1042" spans="1:12" ht="15" customHeight="1" x14ac:dyDescent="0.25">
      <c r="A1042" s="448" t="s">
        <v>916</v>
      </c>
      <c r="B1042" s="447">
        <v>46129</v>
      </c>
      <c r="C1042" s="444" t="s">
        <v>363</v>
      </c>
      <c r="D1042" s="444" t="s">
        <v>550</v>
      </c>
      <c r="E1042" s="496">
        <v>3642000000</v>
      </c>
      <c r="H1042" s="448" t="s">
        <v>910</v>
      </c>
      <c r="I1042" s="447">
        <v>45615</v>
      </c>
      <c r="J1042" s="444" t="s">
        <v>363</v>
      </c>
      <c r="K1042" s="444" t="s">
        <v>550</v>
      </c>
      <c r="L1042" s="496">
        <v>367000000</v>
      </c>
    </row>
    <row r="1043" spans="1:12" ht="15" customHeight="1" x14ac:dyDescent="0.25">
      <c r="A1043" s="448" t="s">
        <v>911</v>
      </c>
      <c r="B1043" s="447">
        <v>46130</v>
      </c>
      <c r="C1043" s="444" t="s">
        <v>363</v>
      </c>
      <c r="D1043" s="444" t="s">
        <v>550</v>
      </c>
      <c r="E1043" s="496">
        <v>910500000</v>
      </c>
      <c r="H1043" s="448" t="s">
        <v>912</v>
      </c>
      <c r="I1043" s="447">
        <v>45643</v>
      </c>
      <c r="J1043" s="444" t="s">
        <v>363</v>
      </c>
      <c r="K1043" s="444" t="s">
        <v>550</v>
      </c>
      <c r="L1043" s="496">
        <v>1468000000</v>
      </c>
    </row>
    <row r="1044" spans="1:12" ht="15" customHeight="1" x14ac:dyDescent="0.25">
      <c r="A1044" s="448" t="s">
        <v>915</v>
      </c>
      <c r="B1044" s="447">
        <v>46154</v>
      </c>
      <c r="C1044" s="444" t="s">
        <v>363</v>
      </c>
      <c r="D1044" s="444" t="s">
        <v>550</v>
      </c>
      <c r="E1044" s="496">
        <v>2549400000</v>
      </c>
      <c r="H1044" s="448" t="s">
        <v>911</v>
      </c>
      <c r="I1044" s="447">
        <v>45643</v>
      </c>
      <c r="J1044" s="444" t="s">
        <v>363</v>
      </c>
      <c r="K1044" s="444" t="s">
        <v>550</v>
      </c>
      <c r="L1044" s="496">
        <v>917500000</v>
      </c>
    </row>
    <row r="1045" spans="1:12" ht="15" customHeight="1" x14ac:dyDescent="0.25">
      <c r="A1045" s="448" t="s">
        <v>914</v>
      </c>
      <c r="B1045" s="447">
        <v>46160</v>
      </c>
      <c r="C1045" s="444" t="s">
        <v>363</v>
      </c>
      <c r="D1045" s="444" t="s">
        <v>550</v>
      </c>
      <c r="E1045" s="496">
        <v>2185200000</v>
      </c>
      <c r="H1045" s="448" t="s">
        <v>913</v>
      </c>
      <c r="I1045" s="447">
        <v>45646</v>
      </c>
      <c r="J1045" s="444" t="s">
        <v>363</v>
      </c>
      <c r="K1045" s="444" t="s">
        <v>550</v>
      </c>
      <c r="L1045" s="496">
        <v>734000000</v>
      </c>
    </row>
    <row r="1046" spans="1:12" ht="15" customHeight="1" x14ac:dyDescent="0.25">
      <c r="A1046" s="448" t="s">
        <v>917</v>
      </c>
      <c r="B1046" s="447">
        <v>46161</v>
      </c>
      <c r="C1046" s="444" t="s">
        <v>363</v>
      </c>
      <c r="D1046" s="444" t="s">
        <v>550</v>
      </c>
      <c r="E1046" s="496">
        <v>3642000000</v>
      </c>
      <c r="H1046" s="448" t="s">
        <v>909</v>
      </c>
      <c r="I1046" s="447">
        <v>45646</v>
      </c>
      <c r="J1046" s="444" t="s">
        <v>363</v>
      </c>
      <c r="K1046" s="444" t="s">
        <v>550</v>
      </c>
      <c r="L1046" s="496">
        <v>1101000000</v>
      </c>
    </row>
    <row r="1047" spans="1:12" ht="15" customHeight="1" x14ac:dyDescent="0.25">
      <c r="A1047" s="448" t="s">
        <v>915</v>
      </c>
      <c r="B1047" s="447">
        <v>46183</v>
      </c>
      <c r="C1047" s="444" t="s">
        <v>363</v>
      </c>
      <c r="D1047" s="444" t="s">
        <v>550</v>
      </c>
      <c r="E1047" s="496">
        <v>2549400000</v>
      </c>
      <c r="H1047" s="448" t="s">
        <v>910</v>
      </c>
      <c r="I1047" s="447">
        <v>45646</v>
      </c>
      <c r="J1047" s="444" t="s">
        <v>363</v>
      </c>
      <c r="K1047" s="444" t="s">
        <v>550</v>
      </c>
      <c r="L1047" s="496">
        <v>367000000</v>
      </c>
    </row>
    <row r="1048" spans="1:12" ht="15" customHeight="1" x14ac:dyDescent="0.25">
      <c r="A1048" s="448" t="s">
        <v>918</v>
      </c>
      <c r="B1048" s="447">
        <v>46192</v>
      </c>
      <c r="C1048" s="444" t="s">
        <v>363</v>
      </c>
      <c r="D1048" s="444" t="s">
        <v>550</v>
      </c>
      <c r="E1048" s="496">
        <v>3642000000</v>
      </c>
      <c r="H1048" s="448" t="s">
        <v>911</v>
      </c>
      <c r="I1048" s="447">
        <v>45672</v>
      </c>
      <c r="J1048" s="444" t="s">
        <v>363</v>
      </c>
      <c r="K1048" s="444" t="s">
        <v>550</v>
      </c>
      <c r="L1048" s="496">
        <v>917500000</v>
      </c>
    </row>
    <row r="1049" spans="1:12" ht="15" customHeight="1" x14ac:dyDescent="0.25">
      <c r="A1049" s="448" t="s">
        <v>914</v>
      </c>
      <c r="B1049" s="447">
        <v>46193</v>
      </c>
      <c r="C1049" s="444" t="s">
        <v>363</v>
      </c>
      <c r="D1049" s="444" t="s">
        <v>550</v>
      </c>
      <c r="E1049" s="496">
        <v>2185200000</v>
      </c>
      <c r="H1049" s="448" t="s">
        <v>909</v>
      </c>
      <c r="I1049" s="447">
        <v>45674</v>
      </c>
      <c r="J1049" s="444" t="s">
        <v>363</v>
      </c>
      <c r="K1049" s="444" t="s">
        <v>550</v>
      </c>
      <c r="L1049" s="496">
        <v>1101000000</v>
      </c>
    </row>
    <row r="1050" spans="1:12" ht="15" customHeight="1" x14ac:dyDescent="0.25">
      <c r="A1050" s="448" t="s">
        <v>915</v>
      </c>
      <c r="B1050" s="447">
        <v>46217</v>
      </c>
      <c r="C1050" s="444" t="s">
        <v>363</v>
      </c>
      <c r="D1050" s="444" t="s">
        <v>550</v>
      </c>
      <c r="E1050" s="496">
        <v>2549400000</v>
      </c>
      <c r="H1050" s="448" t="s">
        <v>910</v>
      </c>
      <c r="I1050" s="447">
        <v>45674</v>
      </c>
      <c r="J1050" s="444" t="s">
        <v>363</v>
      </c>
      <c r="K1050" s="444" t="s">
        <v>550</v>
      </c>
      <c r="L1050" s="496">
        <v>367000000</v>
      </c>
    </row>
    <row r="1051" spans="1:12" ht="15" customHeight="1" x14ac:dyDescent="0.25">
      <c r="A1051" s="448" t="s">
        <v>919</v>
      </c>
      <c r="B1051" s="447">
        <v>46224</v>
      </c>
      <c r="C1051" s="444" t="s">
        <v>363</v>
      </c>
      <c r="D1051" s="444" t="s">
        <v>550</v>
      </c>
      <c r="E1051" s="496">
        <v>3642000000</v>
      </c>
      <c r="H1051" s="448" t="s">
        <v>912</v>
      </c>
      <c r="I1051" s="447">
        <v>45675</v>
      </c>
      <c r="J1051" s="444" t="s">
        <v>363</v>
      </c>
      <c r="K1051" s="444" t="s">
        <v>550</v>
      </c>
      <c r="L1051" s="496">
        <v>1468000000</v>
      </c>
    </row>
    <row r="1052" spans="1:12" ht="15" customHeight="1" x14ac:dyDescent="0.25">
      <c r="A1052" s="448" t="s">
        <v>915</v>
      </c>
      <c r="B1052" s="447">
        <v>46248</v>
      </c>
      <c r="C1052" s="444" t="s">
        <v>363</v>
      </c>
      <c r="D1052" s="444" t="s">
        <v>550</v>
      </c>
      <c r="E1052" s="496">
        <v>2549400000</v>
      </c>
      <c r="H1052" s="448" t="s">
        <v>913</v>
      </c>
      <c r="I1052" s="447">
        <v>45678</v>
      </c>
      <c r="J1052" s="444" t="s">
        <v>363</v>
      </c>
      <c r="K1052" s="444" t="s">
        <v>550</v>
      </c>
      <c r="L1052" s="496">
        <v>734000000</v>
      </c>
    </row>
    <row r="1053" spans="1:12" ht="15" customHeight="1" x14ac:dyDescent="0.25">
      <c r="A1053" s="448" t="s">
        <v>920</v>
      </c>
      <c r="B1053" s="447">
        <v>46248</v>
      </c>
      <c r="C1053" s="444" t="s">
        <v>363</v>
      </c>
      <c r="D1053" s="444" t="s">
        <v>550</v>
      </c>
      <c r="E1053" s="496">
        <v>1821000000</v>
      </c>
      <c r="H1053" s="448" t="s">
        <v>911</v>
      </c>
      <c r="I1053" s="447">
        <v>45703</v>
      </c>
      <c r="J1053" s="444" t="s">
        <v>363</v>
      </c>
      <c r="K1053" s="444" t="s">
        <v>550</v>
      </c>
      <c r="L1053" s="496">
        <v>917500000</v>
      </c>
    </row>
    <row r="1054" spans="1:12" ht="15" customHeight="1" x14ac:dyDescent="0.25">
      <c r="A1054" s="448" t="s">
        <v>915</v>
      </c>
      <c r="B1054" s="447">
        <v>46276</v>
      </c>
      <c r="C1054" s="444" t="s">
        <v>363</v>
      </c>
      <c r="D1054" s="444" t="s">
        <v>550</v>
      </c>
      <c r="E1054" s="496">
        <v>2549400000</v>
      </c>
      <c r="H1054" s="448" t="s">
        <v>913</v>
      </c>
      <c r="I1054" s="447">
        <v>45707</v>
      </c>
      <c r="J1054" s="444" t="s">
        <v>363</v>
      </c>
      <c r="K1054" s="444" t="s">
        <v>550</v>
      </c>
      <c r="L1054" s="496">
        <v>734000000</v>
      </c>
    </row>
    <row r="1055" spans="1:12" ht="15" customHeight="1" x14ac:dyDescent="0.25">
      <c r="A1055" s="448" t="s">
        <v>920</v>
      </c>
      <c r="B1055" s="447">
        <v>46280</v>
      </c>
      <c r="C1055" s="444" t="s">
        <v>363</v>
      </c>
      <c r="D1055" s="444" t="s">
        <v>550</v>
      </c>
      <c r="E1055" s="496">
        <v>1821000000</v>
      </c>
      <c r="H1055" s="448" t="s">
        <v>912</v>
      </c>
      <c r="I1055" s="447">
        <v>45708</v>
      </c>
      <c r="J1055" s="444" t="s">
        <v>363</v>
      </c>
      <c r="K1055" s="444" t="s">
        <v>550</v>
      </c>
      <c r="L1055" s="496">
        <v>1468000000</v>
      </c>
    </row>
    <row r="1056" spans="1:12" ht="15" customHeight="1" x14ac:dyDescent="0.25">
      <c r="A1056" s="448" t="s">
        <v>921</v>
      </c>
      <c r="B1056" s="447">
        <v>46307</v>
      </c>
      <c r="C1056" s="444" t="s">
        <v>363</v>
      </c>
      <c r="D1056" s="444" t="s">
        <v>550</v>
      </c>
      <c r="E1056" s="496">
        <v>2731500000</v>
      </c>
      <c r="H1056" s="448" t="s">
        <v>911</v>
      </c>
      <c r="I1056" s="447">
        <v>45734</v>
      </c>
      <c r="J1056" s="444" t="s">
        <v>363</v>
      </c>
      <c r="K1056" s="444" t="s">
        <v>550</v>
      </c>
      <c r="L1056" s="496">
        <v>917500000</v>
      </c>
    </row>
    <row r="1057" spans="1:12" ht="15" customHeight="1" x14ac:dyDescent="0.25">
      <c r="A1057" s="448" t="s">
        <v>920</v>
      </c>
      <c r="B1057" s="447">
        <v>46311</v>
      </c>
      <c r="C1057" s="444" t="s">
        <v>363</v>
      </c>
      <c r="D1057" s="444" t="s">
        <v>550</v>
      </c>
      <c r="E1057" s="496">
        <v>1821000000</v>
      </c>
      <c r="H1057" s="448" t="s">
        <v>913</v>
      </c>
      <c r="I1057" s="447">
        <v>45737</v>
      </c>
      <c r="J1057" s="444" t="s">
        <v>363</v>
      </c>
      <c r="K1057" s="444" t="s">
        <v>550</v>
      </c>
      <c r="L1057" s="496">
        <v>734000000</v>
      </c>
    </row>
    <row r="1058" spans="1:12" ht="15" customHeight="1" x14ac:dyDescent="0.25">
      <c r="A1058" s="448" t="s">
        <v>920</v>
      </c>
      <c r="B1058" s="447">
        <v>46343</v>
      </c>
      <c r="C1058" s="444" t="s">
        <v>363</v>
      </c>
      <c r="D1058" s="444" t="s">
        <v>550</v>
      </c>
      <c r="E1058" s="496">
        <v>1821000000</v>
      </c>
      <c r="H1058" s="448" t="s">
        <v>912</v>
      </c>
      <c r="I1058" s="447">
        <v>45738</v>
      </c>
      <c r="J1058" s="444" t="s">
        <v>363</v>
      </c>
      <c r="K1058" s="444" t="s">
        <v>550</v>
      </c>
      <c r="L1058" s="496">
        <v>1468000000</v>
      </c>
    </row>
    <row r="1059" spans="1:12" ht="15" customHeight="1" x14ac:dyDescent="0.25">
      <c r="A1059" s="448" t="s">
        <v>921</v>
      </c>
      <c r="B1059" s="447">
        <v>46343</v>
      </c>
      <c r="C1059" s="444" t="s">
        <v>363</v>
      </c>
      <c r="D1059" s="444" t="s">
        <v>550</v>
      </c>
      <c r="E1059" s="496">
        <v>2731500000</v>
      </c>
      <c r="H1059" s="448" t="s">
        <v>911</v>
      </c>
      <c r="I1059" s="447">
        <v>45765</v>
      </c>
      <c r="J1059" s="444" t="s">
        <v>363</v>
      </c>
      <c r="K1059" s="444" t="s">
        <v>550</v>
      </c>
      <c r="L1059" s="496">
        <v>917500000</v>
      </c>
    </row>
    <row r="1060" spans="1:12" ht="15" customHeight="1" x14ac:dyDescent="0.25">
      <c r="A1060" s="448" t="s">
        <v>921</v>
      </c>
      <c r="B1060" s="447">
        <v>46374</v>
      </c>
      <c r="C1060" s="444" t="s">
        <v>363</v>
      </c>
      <c r="D1060" s="444" t="s">
        <v>550</v>
      </c>
      <c r="E1060" s="496">
        <v>2731500000</v>
      </c>
      <c r="H1060" s="448" t="s">
        <v>912</v>
      </c>
      <c r="I1060" s="447">
        <v>45769</v>
      </c>
      <c r="J1060" s="444" t="s">
        <v>363</v>
      </c>
      <c r="K1060" s="444" t="s">
        <v>550</v>
      </c>
      <c r="L1060" s="496">
        <v>1468000000</v>
      </c>
    </row>
    <row r="1061" spans="1:12" ht="15" customHeight="1" x14ac:dyDescent="0.25">
      <c r="A1061" s="448" t="s">
        <v>921</v>
      </c>
      <c r="B1061" s="447">
        <v>46402</v>
      </c>
      <c r="C1061" s="444" t="s">
        <v>363</v>
      </c>
      <c r="D1061" s="444" t="s">
        <v>550</v>
      </c>
      <c r="E1061" s="496">
        <v>2731500000</v>
      </c>
      <c r="H1061" s="448" t="s">
        <v>913</v>
      </c>
      <c r="I1061" s="447">
        <v>45769</v>
      </c>
      <c r="J1061" s="444" t="s">
        <v>363</v>
      </c>
      <c r="K1061" s="444" t="s">
        <v>550</v>
      </c>
      <c r="L1061" s="496">
        <v>734000000</v>
      </c>
    </row>
    <row r="1062" spans="1:12" ht="15" customHeight="1" x14ac:dyDescent="0.25">
      <c r="A1062" s="448"/>
      <c r="B1062" s="447"/>
      <c r="C1062" s="444"/>
      <c r="D1062" s="444"/>
      <c r="E1062" s="496"/>
      <c r="H1062" s="448" t="s">
        <v>911</v>
      </c>
      <c r="I1062" s="447">
        <v>45797</v>
      </c>
      <c r="J1062" s="444" t="s">
        <v>363</v>
      </c>
      <c r="K1062" s="444" t="s">
        <v>550</v>
      </c>
      <c r="L1062" s="496">
        <v>917500000</v>
      </c>
    </row>
    <row r="1063" spans="1:12" ht="15" customHeight="1" x14ac:dyDescent="0.25">
      <c r="A1063" s="448"/>
      <c r="B1063" s="447"/>
      <c r="C1063" s="444"/>
      <c r="D1063" s="444"/>
      <c r="E1063" s="496"/>
      <c r="H1063" s="448" t="s">
        <v>912</v>
      </c>
      <c r="I1063" s="447">
        <v>45800</v>
      </c>
      <c r="J1063" s="444" t="s">
        <v>363</v>
      </c>
      <c r="K1063" s="444" t="s">
        <v>550</v>
      </c>
      <c r="L1063" s="496">
        <v>1468000000</v>
      </c>
    </row>
    <row r="1064" spans="1:12" ht="15" customHeight="1" x14ac:dyDescent="0.25">
      <c r="A1064" s="448"/>
      <c r="B1064" s="447"/>
      <c r="C1064" s="444"/>
      <c r="D1064" s="444"/>
      <c r="E1064" s="496"/>
      <c r="H1064" s="448" t="s">
        <v>911</v>
      </c>
      <c r="I1064" s="447">
        <v>45828</v>
      </c>
      <c r="J1064" s="444" t="s">
        <v>363</v>
      </c>
      <c r="K1064" s="444" t="s">
        <v>550</v>
      </c>
      <c r="L1064" s="496">
        <v>917500000</v>
      </c>
    </row>
    <row r="1065" spans="1:12" ht="15" customHeight="1" x14ac:dyDescent="0.25">
      <c r="A1065" s="448"/>
      <c r="B1065" s="447"/>
      <c r="C1065" s="444"/>
      <c r="D1065" s="444"/>
      <c r="E1065" s="496"/>
      <c r="H1065" s="448" t="s">
        <v>911</v>
      </c>
      <c r="I1065" s="447">
        <v>45857</v>
      </c>
      <c r="J1065" s="444" t="s">
        <v>363</v>
      </c>
      <c r="K1065" s="444" t="s">
        <v>550</v>
      </c>
      <c r="L1065" s="496">
        <v>917500000</v>
      </c>
    </row>
    <row r="1066" spans="1:12" ht="15" customHeight="1" x14ac:dyDescent="0.25">
      <c r="A1066" s="448"/>
      <c r="B1066" s="447"/>
      <c r="C1066" s="444"/>
      <c r="D1066" s="444"/>
      <c r="E1066" s="496"/>
      <c r="H1066" s="448" t="s">
        <v>911</v>
      </c>
      <c r="I1066" s="447">
        <v>45885</v>
      </c>
      <c r="J1066" s="444" t="s">
        <v>363</v>
      </c>
      <c r="K1066" s="444" t="s">
        <v>550</v>
      </c>
      <c r="L1066" s="496">
        <v>917500000</v>
      </c>
    </row>
    <row r="1067" spans="1:12" ht="15" customHeight="1" x14ac:dyDescent="0.25">
      <c r="A1067" s="448"/>
      <c r="B1067" s="447"/>
      <c r="C1067" s="444"/>
      <c r="D1067" s="444"/>
      <c r="E1067" s="496"/>
      <c r="H1067" s="448" t="s">
        <v>911</v>
      </c>
      <c r="I1067" s="447">
        <v>45916</v>
      </c>
      <c r="J1067" s="444" t="s">
        <v>363</v>
      </c>
      <c r="K1067" s="444" t="s">
        <v>550</v>
      </c>
      <c r="L1067" s="496">
        <v>917500000</v>
      </c>
    </row>
    <row r="1068" spans="1:12" ht="15" customHeight="1" x14ac:dyDescent="0.25">
      <c r="A1068" s="448"/>
      <c r="B1068" s="447"/>
      <c r="C1068" s="444"/>
      <c r="D1068" s="444"/>
      <c r="E1068" s="496"/>
      <c r="H1068" s="448" t="s">
        <v>914</v>
      </c>
      <c r="I1068" s="447">
        <v>45919</v>
      </c>
      <c r="J1068" s="444" t="s">
        <v>363</v>
      </c>
      <c r="K1068" s="444" t="s">
        <v>550</v>
      </c>
      <c r="L1068" s="496">
        <v>2202000000</v>
      </c>
    </row>
    <row r="1069" spans="1:12" ht="15" customHeight="1" x14ac:dyDescent="0.25">
      <c r="A1069" s="448"/>
      <c r="B1069" s="447"/>
      <c r="C1069" s="444"/>
      <c r="D1069" s="444"/>
      <c r="E1069" s="496"/>
      <c r="H1069" s="448" t="s">
        <v>911</v>
      </c>
      <c r="I1069" s="447">
        <v>45947</v>
      </c>
      <c r="J1069" s="444" t="s">
        <v>363</v>
      </c>
      <c r="K1069" s="444" t="s">
        <v>550</v>
      </c>
      <c r="L1069" s="496">
        <v>917500000</v>
      </c>
    </row>
    <row r="1070" spans="1:12" ht="15" customHeight="1" x14ac:dyDescent="0.25">
      <c r="A1070" s="448"/>
      <c r="B1070" s="447"/>
      <c r="C1070" s="444"/>
      <c r="D1070" s="444"/>
      <c r="E1070" s="496"/>
      <c r="H1070" s="448" t="s">
        <v>914</v>
      </c>
      <c r="I1070" s="447">
        <v>45950</v>
      </c>
      <c r="J1070" s="444" t="s">
        <v>363</v>
      </c>
      <c r="K1070" s="444" t="s">
        <v>550</v>
      </c>
      <c r="L1070" s="496">
        <v>2202000000</v>
      </c>
    </row>
    <row r="1071" spans="1:12" ht="15" customHeight="1" x14ac:dyDescent="0.25">
      <c r="A1071" s="448"/>
      <c r="B1071" s="447"/>
      <c r="C1071" s="444"/>
      <c r="D1071" s="444"/>
      <c r="E1071" s="496"/>
      <c r="H1071" s="448" t="s">
        <v>911</v>
      </c>
      <c r="I1071" s="447">
        <v>45979</v>
      </c>
      <c r="J1071" s="444" t="s">
        <v>363</v>
      </c>
      <c r="K1071" s="444" t="s">
        <v>550</v>
      </c>
      <c r="L1071" s="496">
        <v>917500000</v>
      </c>
    </row>
    <row r="1072" spans="1:12" ht="15" customHeight="1" x14ac:dyDescent="0.25">
      <c r="A1072" s="448"/>
      <c r="B1072" s="447"/>
      <c r="C1072" s="444"/>
      <c r="D1072" s="444"/>
      <c r="E1072" s="496"/>
      <c r="H1072" s="448" t="s">
        <v>914</v>
      </c>
      <c r="I1072" s="447">
        <v>45979</v>
      </c>
      <c r="J1072" s="444" t="s">
        <v>363</v>
      </c>
      <c r="K1072" s="444" t="s">
        <v>550</v>
      </c>
      <c r="L1072" s="496">
        <v>2202000000</v>
      </c>
    </row>
    <row r="1073" spans="1:12" ht="15" customHeight="1" x14ac:dyDescent="0.25">
      <c r="A1073" s="448"/>
      <c r="B1073" s="447"/>
      <c r="C1073" s="444"/>
      <c r="D1073" s="444"/>
      <c r="E1073" s="496"/>
      <c r="H1073" s="448" t="s">
        <v>915</v>
      </c>
      <c r="I1073" s="447">
        <v>46000</v>
      </c>
      <c r="J1073" s="444" t="s">
        <v>363</v>
      </c>
      <c r="K1073" s="444" t="s">
        <v>550</v>
      </c>
      <c r="L1073" s="496">
        <v>2569000000</v>
      </c>
    </row>
    <row r="1074" spans="1:12" ht="15" customHeight="1" x14ac:dyDescent="0.25">
      <c r="A1074" s="448"/>
      <c r="B1074" s="447"/>
      <c r="C1074" s="444"/>
      <c r="D1074" s="444"/>
      <c r="E1074" s="496"/>
      <c r="H1074" s="448" t="s">
        <v>914</v>
      </c>
      <c r="I1074" s="447">
        <v>46009</v>
      </c>
      <c r="J1074" s="444" t="s">
        <v>363</v>
      </c>
      <c r="K1074" s="444" t="s">
        <v>550</v>
      </c>
      <c r="L1074" s="496">
        <v>2202000000</v>
      </c>
    </row>
    <row r="1075" spans="1:12" ht="15" customHeight="1" x14ac:dyDescent="0.25">
      <c r="A1075" s="448"/>
      <c r="B1075" s="447"/>
      <c r="C1075" s="444"/>
      <c r="D1075" s="444"/>
      <c r="E1075" s="496"/>
      <c r="H1075" s="448" t="s">
        <v>911</v>
      </c>
      <c r="I1075" s="447">
        <v>46011</v>
      </c>
      <c r="J1075" s="444" t="s">
        <v>363</v>
      </c>
      <c r="K1075" s="444" t="s">
        <v>550</v>
      </c>
      <c r="L1075" s="496">
        <v>917500000</v>
      </c>
    </row>
    <row r="1076" spans="1:12" ht="15" customHeight="1" x14ac:dyDescent="0.25">
      <c r="A1076" s="448"/>
      <c r="B1076" s="447"/>
      <c r="C1076" s="444"/>
      <c r="D1076" s="444"/>
      <c r="E1076" s="496"/>
      <c r="H1076" s="448" t="s">
        <v>915</v>
      </c>
      <c r="I1076" s="447">
        <v>46031</v>
      </c>
      <c r="J1076" s="444" t="s">
        <v>363</v>
      </c>
      <c r="K1076" s="444" t="s">
        <v>550</v>
      </c>
      <c r="L1076" s="496">
        <v>2569000000</v>
      </c>
    </row>
    <row r="1077" spans="1:12" ht="15" customHeight="1" x14ac:dyDescent="0.25">
      <c r="A1077" s="448"/>
      <c r="B1077" s="447"/>
      <c r="C1077" s="444"/>
      <c r="D1077" s="444"/>
      <c r="E1077" s="496"/>
      <c r="H1077" s="448" t="s">
        <v>914</v>
      </c>
      <c r="I1077" s="447">
        <v>46038</v>
      </c>
      <c r="J1077" s="444" t="s">
        <v>363</v>
      </c>
      <c r="K1077" s="444" t="s">
        <v>550</v>
      </c>
      <c r="L1077" s="496">
        <v>2202000000</v>
      </c>
    </row>
    <row r="1078" spans="1:12" ht="15" customHeight="1" x14ac:dyDescent="0.25">
      <c r="A1078" s="448"/>
      <c r="B1078" s="447"/>
      <c r="C1078" s="444"/>
      <c r="D1078" s="444"/>
      <c r="E1078" s="496"/>
      <c r="H1078" s="448" t="s">
        <v>911</v>
      </c>
      <c r="I1078" s="447">
        <v>46039</v>
      </c>
      <c r="J1078" s="444" t="s">
        <v>363</v>
      </c>
      <c r="K1078" s="444" t="s">
        <v>550</v>
      </c>
      <c r="L1078" s="496">
        <v>917500000</v>
      </c>
    </row>
    <row r="1079" spans="1:12" ht="15" customHeight="1" x14ac:dyDescent="0.25">
      <c r="A1079" s="448"/>
      <c r="B1079" s="447"/>
      <c r="C1079" s="444"/>
      <c r="D1079" s="444"/>
      <c r="E1079" s="496"/>
      <c r="H1079" s="448" t="s">
        <v>915</v>
      </c>
      <c r="I1079" s="447">
        <v>46062</v>
      </c>
      <c r="J1079" s="444" t="s">
        <v>363</v>
      </c>
      <c r="K1079" s="444" t="s">
        <v>550</v>
      </c>
      <c r="L1079" s="496">
        <v>2569000000</v>
      </c>
    </row>
    <row r="1080" spans="1:12" ht="15" customHeight="1" x14ac:dyDescent="0.25">
      <c r="A1080" s="448"/>
      <c r="B1080" s="447"/>
      <c r="C1080" s="444"/>
      <c r="D1080" s="444"/>
      <c r="E1080" s="496"/>
      <c r="H1080" s="448" t="s">
        <v>914</v>
      </c>
      <c r="I1080" s="447">
        <v>46066</v>
      </c>
      <c r="J1080" s="444" t="s">
        <v>363</v>
      </c>
      <c r="K1080" s="444" t="s">
        <v>550</v>
      </c>
      <c r="L1080" s="496">
        <v>2202000000</v>
      </c>
    </row>
    <row r="1081" spans="1:12" ht="15" customHeight="1" x14ac:dyDescent="0.25">
      <c r="A1081" s="448"/>
      <c r="B1081" s="447"/>
      <c r="C1081" s="444"/>
      <c r="D1081" s="444"/>
      <c r="E1081" s="496"/>
      <c r="H1081" s="448" t="s">
        <v>911</v>
      </c>
      <c r="I1081" s="447">
        <v>46071</v>
      </c>
      <c r="J1081" s="444" t="s">
        <v>363</v>
      </c>
      <c r="K1081" s="444" t="s">
        <v>550</v>
      </c>
      <c r="L1081" s="496">
        <v>917500000</v>
      </c>
    </row>
    <row r="1082" spans="1:12" ht="15" customHeight="1" x14ac:dyDescent="0.25">
      <c r="A1082" s="448"/>
      <c r="B1082" s="447"/>
      <c r="C1082" s="444"/>
      <c r="D1082" s="444"/>
      <c r="E1082" s="496"/>
      <c r="H1082" s="448" t="s">
        <v>915</v>
      </c>
      <c r="I1082" s="447">
        <v>46091</v>
      </c>
      <c r="J1082" s="444" t="s">
        <v>363</v>
      </c>
      <c r="K1082" s="444" t="s">
        <v>550</v>
      </c>
      <c r="L1082" s="496">
        <v>2569000000</v>
      </c>
    </row>
    <row r="1083" spans="1:12" ht="15" customHeight="1" x14ac:dyDescent="0.25">
      <c r="A1083" s="448"/>
      <c r="B1083" s="447"/>
      <c r="C1083" s="444"/>
      <c r="D1083" s="444"/>
      <c r="E1083" s="496"/>
      <c r="H1083" s="448" t="s">
        <v>914</v>
      </c>
      <c r="I1083" s="447">
        <v>46097</v>
      </c>
      <c r="J1083" s="444" t="s">
        <v>363</v>
      </c>
      <c r="K1083" s="444" t="s">
        <v>550</v>
      </c>
      <c r="L1083" s="496">
        <v>2202000000</v>
      </c>
    </row>
    <row r="1084" spans="1:12" ht="15" customHeight="1" x14ac:dyDescent="0.25">
      <c r="A1084" s="448"/>
      <c r="B1084" s="447"/>
      <c r="C1084" s="444"/>
      <c r="D1084" s="444"/>
      <c r="E1084" s="496"/>
      <c r="H1084" s="448" t="s">
        <v>911</v>
      </c>
      <c r="I1084" s="447">
        <v>46101</v>
      </c>
      <c r="J1084" s="444" t="s">
        <v>363</v>
      </c>
      <c r="K1084" s="444" t="s">
        <v>550</v>
      </c>
      <c r="L1084" s="496">
        <v>917500000</v>
      </c>
    </row>
    <row r="1085" spans="1:12" ht="15" customHeight="1" x14ac:dyDescent="0.25">
      <c r="A1085" s="448"/>
      <c r="B1085" s="447"/>
      <c r="C1085" s="444"/>
      <c r="D1085" s="444"/>
      <c r="E1085" s="496"/>
      <c r="H1085" s="448" t="s">
        <v>915</v>
      </c>
      <c r="I1085" s="447">
        <v>46122</v>
      </c>
      <c r="J1085" s="444" t="s">
        <v>363</v>
      </c>
      <c r="K1085" s="444" t="s">
        <v>550</v>
      </c>
      <c r="L1085" s="496">
        <v>2569000000</v>
      </c>
    </row>
    <row r="1086" spans="1:12" ht="15" customHeight="1" x14ac:dyDescent="0.25">
      <c r="A1086" s="448"/>
      <c r="B1086" s="447"/>
      <c r="C1086" s="444"/>
      <c r="D1086" s="444"/>
      <c r="E1086" s="496"/>
      <c r="H1086" s="448" t="s">
        <v>914</v>
      </c>
      <c r="I1086" s="447">
        <v>46129</v>
      </c>
      <c r="J1086" s="444" t="s">
        <v>363</v>
      </c>
      <c r="K1086" s="444" t="s">
        <v>550</v>
      </c>
      <c r="L1086" s="496">
        <v>2202000000</v>
      </c>
    </row>
    <row r="1087" spans="1:12" ht="15" customHeight="1" x14ac:dyDescent="0.25">
      <c r="A1087" s="448"/>
      <c r="B1087" s="447"/>
      <c r="C1087" s="444"/>
      <c r="D1087" s="444"/>
      <c r="E1087" s="496"/>
      <c r="H1087" s="448" t="s">
        <v>916</v>
      </c>
      <c r="I1087" s="447">
        <v>46129</v>
      </c>
      <c r="J1087" s="444" t="s">
        <v>363</v>
      </c>
      <c r="K1087" s="444" t="s">
        <v>550</v>
      </c>
      <c r="L1087" s="496">
        <v>3670000000</v>
      </c>
    </row>
    <row r="1088" spans="1:12" ht="15" customHeight="1" x14ac:dyDescent="0.25">
      <c r="A1088" s="448"/>
      <c r="B1088" s="447"/>
      <c r="C1088" s="444"/>
      <c r="D1088" s="444"/>
      <c r="E1088" s="496"/>
      <c r="H1088" s="448" t="s">
        <v>911</v>
      </c>
      <c r="I1088" s="447">
        <v>46130</v>
      </c>
      <c r="J1088" s="444" t="s">
        <v>363</v>
      </c>
      <c r="K1088" s="444" t="s">
        <v>550</v>
      </c>
      <c r="L1088" s="496">
        <v>917500000</v>
      </c>
    </row>
    <row r="1089" spans="1:12" ht="15" customHeight="1" x14ac:dyDescent="0.25">
      <c r="A1089" s="448"/>
      <c r="B1089" s="447"/>
      <c r="C1089" s="444"/>
      <c r="D1089" s="444"/>
      <c r="E1089" s="496"/>
      <c r="H1089" s="448" t="s">
        <v>915</v>
      </c>
      <c r="I1089" s="447">
        <v>46154</v>
      </c>
      <c r="J1089" s="444" t="s">
        <v>363</v>
      </c>
      <c r="K1089" s="444" t="s">
        <v>550</v>
      </c>
      <c r="L1089" s="496">
        <v>2569000000</v>
      </c>
    </row>
    <row r="1090" spans="1:12" ht="15" customHeight="1" x14ac:dyDescent="0.25">
      <c r="A1090" s="448"/>
      <c r="B1090" s="447"/>
      <c r="C1090" s="444"/>
      <c r="D1090" s="444"/>
      <c r="E1090" s="496"/>
      <c r="H1090" s="448" t="s">
        <v>914</v>
      </c>
      <c r="I1090" s="447">
        <v>46160</v>
      </c>
      <c r="J1090" s="444" t="s">
        <v>363</v>
      </c>
      <c r="K1090" s="444" t="s">
        <v>550</v>
      </c>
      <c r="L1090" s="496">
        <v>2202000000</v>
      </c>
    </row>
    <row r="1091" spans="1:12" ht="15" customHeight="1" x14ac:dyDescent="0.25">
      <c r="A1091" s="448"/>
      <c r="B1091" s="447"/>
      <c r="C1091" s="444"/>
      <c r="D1091" s="444"/>
      <c r="E1091" s="496"/>
      <c r="H1091" s="448" t="s">
        <v>917</v>
      </c>
      <c r="I1091" s="447">
        <v>46161</v>
      </c>
      <c r="J1091" s="444" t="s">
        <v>363</v>
      </c>
      <c r="K1091" s="444" t="s">
        <v>550</v>
      </c>
      <c r="L1091" s="496">
        <v>3670000000</v>
      </c>
    </row>
    <row r="1092" spans="1:12" ht="15" customHeight="1" x14ac:dyDescent="0.25">
      <c r="A1092" s="448"/>
      <c r="B1092" s="447"/>
      <c r="C1092" s="444"/>
      <c r="D1092" s="444"/>
      <c r="E1092" s="496"/>
      <c r="H1092" s="448" t="s">
        <v>915</v>
      </c>
      <c r="I1092" s="447">
        <v>46183</v>
      </c>
      <c r="J1092" s="444" t="s">
        <v>363</v>
      </c>
      <c r="K1092" s="444" t="s">
        <v>550</v>
      </c>
      <c r="L1092" s="496">
        <v>2569000000</v>
      </c>
    </row>
    <row r="1093" spans="1:12" ht="15" customHeight="1" x14ac:dyDescent="0.25">
      <c r="A1093" s="448"/>
      <c r="B1093" s="447"/>
      <c r="C1093" s="444"/>
      <c r="D1093" s="444"/>
      <c r="E1093" s="496"/>
      <c r="H1093" s="448" t="s">
        <v>918</v>
      </c>
      <c r="I1093" s="447">
        <v>46192</v>
      </c>
      <c r="J1093" s="444" t="s">
        <v>363</v>
      </c>
      <c r="K1093" s="444" t="s">
        <v>550</v>
      </c>
      <c r="L1093" s="496">
        <v>3670000000</v>
      </c>
    </row>
    <row r="1094" spans="1:12" ht="15" customHeight="1" x14ac:dyDescent="0.25">
      <c r="A1094" s="448"/>
      <c r="B1094" s="447"/>
      <c r="C1094" s="444"/>
      <c r="D1094" s="444"/>
      <c r="E1094" s="496"/>
      <c r="H1094" s="448" t="s">
        <v>914</v>
      </c>
      <c r="I1094" s="447">
        <v>46193</v>
      </c>
      <c r="J1094" s="444" t="s">
        <v>363</v>
      </c>
      <c r="K1094" s="444" t="s">
        <v>550</v>
      </c>
      <c r="L1094" s="496">
        <v>2202000000</v>
      </c>
    </row>
    <row r="1095" spans="1:12" ht="15" customHeight="1" x14ac:dyDescent="0.25">
      <c r="A1095" s="448"/>
      <c r="B1095" s="447"/>
      <c r="C1095" s="444"/>
      <c r="D1095" s="444"/>
      <c r="E1095" s="496"/>
      <c r="H1095" s="448" t="s">
        <v>915</v>
      </c>
      <c r="I1095" s="447">
        <v>46217</v>
      </c>
      <c r="J1095" s="444" t="s">
        <v>363</v>
      </c>
      <c r="K1095" s="444" t="s">
        <v>550</v>
      </c>
      <c r="L1095" s="496">
        <v>2569000000</v>
      </c>
    </row>
    <row r="1096" spans="1:12" ht="15" customHeight="1" x14ac:dyDescent="0.25">
      <c r="A1096" s="448"/>
      <c r="B1096" s="447"/>
      <c r="C1096" s="444"/>
      <c r="D1096" s="444"/>
      <c r="E1096" s="496"/>
      <c r="H1096" s="448" t="s">
        <v>919</v>
      </c>
      <c r="I1096" s="447">
        <v>46224</v>
      </c>
      <c r="J1096" s="444" t="s">
        <v>363</v>
      </c>
      <c r="K1096" s="444" t="s">
        <v>550</v>
      </c>
      <c r="L1096" s="496">
        <v>3670000000</v>
      </c>
    </row>
    <row r="1097" spans="1:12" ht="15" customHeight="1" x14ac:dyDescent="0.25">
      <c r="A1097" s="448"/>
      <c r="B1097" s="447"/>
      <c r="C1097" s="444"/>
      <c r="D1097" s="444"/>
      <c r="E1097" s="496"/>
      <c r="H1097" s="448" t="s">
        <v>915</v>
      </c>
      <c r="I1097" s="447">
        <v>46248</v>
      </c>
      <c r="J1097" s="444" t="s">
        <v>363</v>
      </c>
      <c r="K1097" s="444" t="s">
        <v>550</v>
      </c>
      <c r="L1097" s="496">
        <v>2569000000</v>
      </c>
    </row>
    <row r="1098" spans="1:12" ht="15" customHeight="1" x14ac:dyDescent="0.25">
      <c r="A1098" s="448"/>
      <c r="B1098" s="447"/>
      <c r="C1098" s="444"/>
      <c r="D1098" s="444"/>
      <c r="E1098" s="496"/>
      <c r="H1098" s="448" t="s">
        <v>920</v>
      </c>
      <c r="I1098" s="447">
        <v>46248</v>
      </c>
      <c r="J1098" s="444" t="s">
        <v>363</v>
      </c>
      <c r="K1098" s="444" t="s">
        <v>550</v>
      </c>
      <c r="L1098" s="496">
        <v>1835000000</v>
      </c>
    </row>
    <row r="1099" spans="1:12" ht="15" customHeight="1" x14ac:dyDescent="0.25">
      <c r="A1099" s="448"/>
      <c r="B1099" s="447"/>
      <c r="C1099" s="444"/>
      <c r="D1099" s="444"/>
      <c r="E1099" s="496"/>
      <c r="H1099" s="448" t="s">
        <v>915</v>
      </c>
      <c r="I1099" s="447">
        <v>46276</v>
      </c>
      <c r="J1099" s="444" t="s">
        <v>363</v>
      </c>
      <c r="K1099" s="444" t="s">
        <v>550</v>
      </c>
      <c r="L1099" s="496">
        <v>2569000000</v>
      </c>
    </row>
    <row r="1100" spans="1:12" ht="15" customHeight="1" x14ac:dyDescent="0.25">
      <c r="A1100" s="448"/>
      <c r="B1100" s="447"/>
      <c r="C1100" s="444"/>
      <c r="D1100" s="444"/>
      <c r="E1100" s="496"/>
      <c r="H1100" s="448" t="s">
        <v>920</v>
      </c>
      <c r="I1100" s="447">
        <v>46280</v>
      </c>
      <c r="J1100" s="444" t="s">
        <v>363</v>
      </c>
      <c r="K1100" s="444" t="s">
        <v>550</v>
      </c>
      <c r="L1100" s="496">
        <v>1835000000</v>
      </c>
    </row>
    <row r="1101" spans="1:12" ht="15" customHeight="1" x14ac:dyDescent="0.25">
      <c r="A1101" s="448"/>
      <c r="B1101" s="447"/>
      <c r="C1101" s="444"/>
      <c r="D1101" s="444"/>
      <c r="E1101" s="496"/>
      <c r="H1101" s="448" t="s">
        <v>921</v>
      </c>
      <c r="I1101" s="447">
        <v>46307</v>
      </c>
      <c r="J1101" s="444" t="s">
        <v>363</v>
      </c>
      <c r="K1101" s="444" t="s">
        <v>550</v>
      </c>
      <c r="L1101" s="496">
        <v>2752500000</v>
      </c>
    </row>
    <row r="1102" spans="1:12" ht="15" customHeight="1" x14ac:dyDescent="0.25">
      <c r="A1102" s="448"/>
      <c r="B1102" s="447"/>
      <c r="C1102" s="444"/>
      <c r="D1102" s="444"/>
      <c r="E1102" s="496"/>
      <c r="H1102" s="448" t="s">
        <v>920</v>
      </c>
      <c r="I1102" s="447">
        <v>46311</v>
      </c>
      <c r="J1102" s="444" t="s">
        <v>363</v>
      </c>
      <c r="K1102" s="444" t="s">
        <v>550</v>
      </c>
      <c r="L1102" s="496">
        <v>1835000000</v>
      </c>
    </row>
    <row r="1103" spans="1:12" ht="15" customHeight="1" x14ac:dyDescent="0.25">
      <c r="A1103" s="448"/>
      <c r="B1103" s="447"/>
      <c r="C1103" s="444"/>
      <c r="D1103" s="444"/>
      <c r="E1103" s="496"/>
      <c r="H1103" s="448" t="s">
        <v>920</v>
      </c>
      <c r="I1103" s="447">
        <v>46343</v>
      </c>
      <c r="J1103" s="444" t="s">
        <v>363</v>
      </c>
      <c r="K1103" s="444" t="s">
        <v>550</v>
      </c>
      <c r="L1103" s="496">
        <v>1835000000</v>
      </c>
    </row>
    <row r="1104" spans="1:12" ht="15" customHeight="1" x14ac:dyDescent="0.25">
      <c r="A1104" s="448"/>
      <c r="B1104" s="447"/>
      <c r="C1104" s="444"/>
      <c r="D1104" s="444"/>
      <c r="E1104" s="496"/>
      <c r="H1104" s="448" t="s">
        <v>921</v>
      </c>
      <c r="I1104" s="447">
        <v>46343</v>
      </c>
      <c r="J1104" s="444" t="s">
        <v>363</v>
      </c>
      <c r="K1104" s="444" t="s">
        <v>550</v>
      </c>
      <c r="L1104" s="496">
        <v>2752500000</v>
      </c>
    </row>
    <row r="1105" spans="1:14" ht="15" customHeight="1" x14ac:dyDescent="0.25">
      <c r="A1105" s="448"/>
      <c r="B1105" s="447"/>
      <c r="C1105" s="444"/>
      <c r="D1105" s="444"/>
      <c r="E1105" s="496"/>
      <c r="H1105" s="448" t="s">
        <v>921</v>
      </c>
      <c r="I1105" s="447">
        <v>46374</v>
      </c>
      <c r="J1105" s="444" t="s">
        <v>363</v>
      </c>
      <c r="K1105" s="444" t="s">
        <v>550</v>
      </c>
      <c r="L1105" s="496">
        <v>2752500000</v>
      </c>
    </row>
    <row r="1106" spans="1:14" ht="15" customHeight="1" x14ac:dyDescent="0.25">
      <c r="A1106" s="448"/>
      <c r="B1106" s="447"/>
      <c r="C1106" s="444"/>
      <c r="D1106" s="444"/>
      <c r="E1106" s="496"/>
      <c r="H1106" s="448" t="s">
        <v>921</v>
      </c>
      <c r="I1106" s="447">
        <v>46402</v>
      </c>
      <c r="J1106" s="444" t="s">
        <v>363</v>
      </c>
      <c r="K1106" s="444" t="s">
        <v>550</v>
      </c>
      <c r="L1106" s="496">
        <v>2752500000</v>
      </c>
    </row>
    <row r="1107" spans="1:14" ht="15" customHeight="1" x14ac:dyDescent="0.25">
      <c r="A1107" s="322" t="s">
        <v>106</v>
      </c>
      <c r="C1107" s="444"/>
      <c r="D1107" s="46" t="str">
        <f>IFERROR(VLOOKUP(C1107,'Base de Monedas'!A:B,2,0),"")</f>
        <v/>
      </c>
      <c r="J1107" s="444"/>
      <c r="K1107" s="46" t="str">
        <f>IFERROR(VLOOKUP(J1107,'Base de Monedas'!A:B,2,0),"")</f>
        <v/>
      </c>
    </row>
    <row r="1108" spans="1:14" ht="15" customHeight="1" x14ac:dyDescent="0.25">
      <c r="A1108" s="323" t="s">
        <v>770</v>
      </c>
      <c r="C1108" s="444"/>
      <c r="D1108" s="46" t="str">
        <f>IFERROR(VLOOKUP(C1108,'Base de Monedas'!A:B,2,0),"")</f>
        <v/>
      </c>
      <c r="J1108" s="444"/>
      <c r="K1108" s="46" t="str">
        <f>IFERROR(VLOOKUP(J1108,'Base de Monedas'!A:B,2,0),"")</f>
        <v/>
      </c>
    </row>
    <row r="1109" spans="1:14" ht="15" customHeight="1" x14ac:dyDescent="0.25">
      <c r="A1109" s="46" t="s">
        <v>768</v>
      </c>
      <c r="C1109" s="444"/>
      <c r="D1109" s="46" t="str">
        <f>IFERROR(VLOOKUP(C1109,'Base de Monedas'!A:B,2,0),"")</f>
        <v/>
      </c>
      <c r="J1109" s="444"/>
      <c r="K1109" s="46" t="str">
        <f>IFERROR(VLOOKUP(J1109,'Base de Monedas'!A:B,2,0),"")</f>
        <v/>
      </c>
    </row>
    <row r="1110" spans="1:14" ht="15" customHeight="1" x14ac:dyDescent="0.25">
      <c r="A1110" s="46" t="s">
        <v>768</v>
      </c>
      <c r="C1110" s="444"/>
      <c r="D1110" s="46" t="str">
        <f>IFERROR(VLOOKUP(C1110,'Base de Monedas'!A:B,2,0),"")</f>
        <v/>
      </c>
      <c r="J1110" s="444"/>
      <c r="K1110" s="46" t="str">
        <f>IFERROR(VLOOKUP(J1110,'Base de Monedas'!A:B,2,0),"")</f>
        <v/>
      </c>
    </row>
    <row r="1111" spans="1:14" ht="15" customHeight="1" x14ac:dyDescent="0.25">
      <c r="A1111" s="322" t="s">
        <v>105</v>
      </c>
      <c r="C1111" s="444"/>
      <c r="D1111" s="46" t="str">
        <f>IFERROR(VLOOKUP(C1111,'Base de Monedas'!A:B,2,0),"")</f>
        <v/>
      </c>
      <c r="J1111" s="444"/>
      <c r="K1111" s="46" t="str">
        <f>IFERROR(VLOOKUP(J1111,'Base de Monedas'!A:B,2,0),"")</f>
        <v/>
      </c>
    </row>
    <row r="1112" spans="1:14" ht="15" customHeight="1" x14ac:dyDescent="0.25">
      <c r="A1112" s="46" t="s">
        <v>203</v>
      </c>
      <c r="C1112" s="444"/>
      <c r="D1112" s="46" t="str">
        <f>IFERROR(VLOOKUP(C1112,'Base de Monedas'!A:B,2,0),"")</f>
        <v/>
      </c>
      <c r="J1112" s="444"/>
      <c r="K1112" s="46" t="str">
        <f>IFERROR(VLOOKUP(J1112,'Base de Monedas'!A:B,2,0),"")</f>
        <v/>
      </c>
    </row>
    <row r="1113" spans="1:14" ht="15" customHeight="1" x14ac:dyDescent="0.25">
      <c r="A1113" s="322" t="s">
        <v>106</v>
      </c>
      <c r="C1113" s="444"/>
      <c r="D1113" s="46" t="str">
        <f>IFERROR(VLOOKUP(C1113,'Base de Monedas'!A:B,2,0),"")</f>
        <v/>
      </c>
      <c r="J1113" s="444"/>
      <c r="K1113" s="46" t="str">
        <f>IFERROR(VLOOKUP(J1113,'Base de Monedas'!A:B,2,0),"")</f>
        <v/>
      </c>
    </row>
    <row r="1114" spans="1:14" ht="15" customHeight="1" x14ac:dyDescent="0.25">
      <c r="A1114" s="324" t="s">
        <v>773</v>
      </c>
      <c r="C1114" s="444"/>
      <c r="D1114" s="46" t="str">
        <f>IFERROR(VLOOKUP(C1114,'Base de Monedas'!A:B,2,0),"")</f>
        <v/>
      </c>
      <c r="J1114" s="444"/>
      <c r="K1114" s="46" t="str">
        <f>IFERROR(VLOOKUP(J1114,'Base de Monedas'!A:B,2,0),"")</f>
        <v/>
      </c>
    </row>
    <row r="1115" spans="1:14" ht="15" customHeight="1" x14ac:dyDescent="0.25">
      <c r="A1115" s="46" t="s">
        <v>771</v>
      </c>
      <c r="C1115" s="444"/>
      <c r="D1115" s="46" t="str">
        <f>IFERROR(VLOOKUP(C1115,'Base de Monedas'!A:B,2,0),"")</f>
        <v/>
      </c>
      <c r="E1115" s="424">
        <v>18224307287</v>
      </c>
      <c r="J1115" s="444"/>
      <c r="K1115" s="46" t="str">
        <f>IFERROR(VLOOKUP(J1115,'Base de Monedas'!A:B,2,0),"")</f>
        <v/>
      </c>
      <c r="L1115" s="424">
        <v>8764404610</v>
      </c>
    </row>
    <row r="1116" spans="1:14" ht="15" customHeight="1" x14ac:dyDescent="0.25">
      <c r="A1116" s="46" t="s">
        <v>774</v>
      </c>
      <c r="C1116" s="444"/>
      <c r="E1116" s="424">
        <v>-19304205510</v>
      </c>
      <c r="J1116" s="444"/>
      <c r="L1116" s="424">
        <v>-10763022211</v>
      </c>
    </row>
    <row r="1117" spans="1:14" ht="15" customHeight="1" x14ac:dyDescent="0.25">
      <c r="A1117" s="324" t="s">
        <v>104</v>
      </c>
      <c r="C1117" s="444"/>
      <c r="D1117" s="46" t="str">
        <f>IFERROR(VLOOKUP(C1117,'Base de Monedas'!A:B,2,0),"")</f>
        <v/>
      </c>
      <c r="J1117" s="444"/>
      <c r="K1117" s="46" t="str">
        <f>IFERROR(VLOOKUP(J1117,'Base de Monedas'!A:B,2,0),"")</f>
        <v/>
      </c>
    </row>
    <row r="1118" spans="1:14" ht="15" customHeight="1" x14ac:dyDescent="0.25">
      <c r="A1118" s="46" t="s">
        <v>771</v>
      </c>
      <c r="C1118" s="444"/>
      <c r="D1118" s="46" t="str">
        <f>IFERROR(VLOOKUP(C1118,'Base de Monedas'!A:B,2,0),"")</f>
        <v/>
      </c>
      <c r="E1118" s="424">
        <v>9765459188</v>
      </c>
      <c r="J1118" s="444"/>
      <c r="K1118" s="46" t="str">
        <f>IFERROR(VLOOKUP(J1118,'Base de Monedas'!A:B,2,0),"")</f>
        <v/>
      </c>
      <c r="L1118" s="424">
        <v>20751571239</v>
      </c>
    </row>
    <row r="1119" spans="1:14" ht="15" customHeight="1" x14ac:dyDescent="0.25">
      <c r="A1119" s="449" t="s">
        <v>774</v>
      </c>
      <c r="B1119" s="449"/>
      <c r="C1119" s="450"/>
      <c r="D1119" s="449" t="str">
        <f>IFERROR(VLOOKUP(C1119,'Base de Monedas'!A:B,2,0),"")</f>
        <v/>
      </c>
      <c r="E1119" s="494">
        <v>-9002995229</v>
      </c>
      <c r="F1119" s="449"/>
      <c r="G1119" s="449"/>
      <c r="H1119" s="449"/>
      <c r="I1119" s="449"/>
      <c r="J1119" s="449"/>
      <c r="K1119" s="449"/>
      <c r="L1119" s="494">
        <v>-19404002325</v>
      </c>
      <c r="M1119" s="449"/>
      <c r="N1119" s="325"/>
    </row>
    <row r="1120" spans="1:14" ht="15" customHeight="1" x14ac:dyDescent="0.25">
      <c r="A1120" s="324" t="s">
        <v>2</v>
      </c>
      <c r="C1120" s="444"/>
      <c r="D1120" s="46" t="str">
        <f>IFERROR(VLOOKUP(C1120,'Base de Monedas'!A:B,2,0),"")</f>
        <v/>
      </c>
      <c r="E1120" s="424">
        <f>SUM($E$396:E1119)</f>
        <v>186401217057.23792</v>
      </c>
      <c r="J1120" s="444"/>
      <c r="K1120" s="46" t="str">
        <f>IFERROR(VLOOKUP(J1120,'Base de Monedas'!A:B,2,0),"")</f>
        <v/>
      </c>
      <c r="L1120" s="424">
        <f>SUM($L$396:L1119)</f>
        <v>218880811465.60001</v>
      </c>
    </row>
    <row r="1121" spans="10:11" ht="15" customHeight="1" x14ac:dyDescent="0.25">
      <c r="J1121" s="444"/>
      <c r="K1121" s="46" t="str">
        <f>IFERROR(VLOOKUP(J1121,'Base de Monedas'!H:I,2,0),"")</f>
        <v/>
      </c>
    </row>
    <row r="1122" spans="10:11" ht="15" customHeight="1" x14ac:dyDescent="0.25"/>
    <row r="1123" spans="10:11" ht="15" customHeight="1" x14ac:dyDescent="0.25"/>
    <row r="1124" spans="10:11" ht="15" customHeight="1" x14ac:dyDescent="0.25"/>
    <row r="1125" spans="10:11" ht="15" customHeight="1" x14ac:dyDescent="0.25"/>
    <row r="1126" spans="10:11" ht="15" customHeight="1" x14ac:dyDescent="0.25"/>
    <row r="1127" spans="10:11" ht="15" customHeight="1" x14ac:dyDescent="0.25"/>
    <row r="1128" spans="10:11" ht="15" customHeight="1" x14ac:dyDescent="0.25"/>
    <row r="1129" spans="10:11" ht="15" customHeight="1" x14ac:dyDescent="0.25"/>
    <row r="1130" spans="10:11" ht="15" customHeight="1" x14ac:dyDescent="0.25"/>
    <row r="1131" spans="10:11" ht="15" customHeight="1" x14ac:dyDescent="0.25"/>
    <row r="1132" spans="10:11" ht="15" customHeight="1" x14ac:dyDescent="0.25"/>
    <row r="1133" spans="10:11" ht="15" customHeight="1" x14ac:dyDescent="0.25"/>
    <row r="1134" spans="10:11" ht="15" customHeight="1" x14ac:dyDescent="0.25"/>
    <row r="1135" spans="10:11" ht="15" customHeight="1" x14ac:dyDescent="0.25"/>
    <row r="1136" spans="10:11" ht="15" customHeight="1" x14ac:dyDescent="0.25"/>
    <row r="1137" ht="15" customHeight="1" x14ac:dyDescent="0.25"/>
    <row r="1138" ht="15" customHeight="1" x14ac:dyDescent="0.25"/>
    <row r="1139" ht="15" customHeight="1" x14ac:dyDescent="0.25"/>
    <row r="1140" ht="15" customHeight="1" x14ac:dyDescent="0.25"/>
    <row r="1141" ht="15" customHeight="1" x14ac:dyDescent="0.25"/>
    <row r="1142" ht="15" customHeight="1" x14ac:dyDescent="0.25"/>
    <row r="1143" ht="15" customHeight="1" x14ac:dyDescent="0.25"/>
    <row r="1144" ht="15" customHeight="1" x14ac:dyDescent="0.25"/>
    <row r="1145" ht="15" customHeight="1" x14ac:dyDescent="0.25"/>
    <row r="1146" ht="15" customHeight="1" x14ac:dyDescent="0.25"/>
    <row r="1147" ht="15" customHeight="1" x14ac:dyDescent="0.25"/>
    <row r="1148" ht="15" customHeight="1" x14ac:dyDescent="0.25"/>
    <row r="1149" ht="15" customHeight="1" x14ac:dyDescent="0.25"/>
    <row r="1150" ht="15" customHeight="1" x14ac:dyDescent="0.25"/>
    <row r="1151" ht="15" customHeight="1" x14ac:dyDescent="0.25"/>
    <row r="1152" ht="15" customHeight="1" x14ac:dyDescent="0.25"/>
    <row r="1153" ht="15" customHeight="1" x14ac:dyDescent="0.25"/>
    <row r="1154" ht="15" customHeight="1" x14ac:dyDescent="0.25"/>
    <row r="1155" ht="15" customHeight="1" x14ac:dyDescent="0.25"/>
    <row r="1156" ht="15" customHeight="1" x14ac:dyDescent="0.25"/>
    <row r="1157" ht="15" customHeight="1" x14ac:dyDescent="0.25"/>
    <row r="1158" ht="15" customHeight="1" x14ac:dyDescent="0.25"/>
    <row r="1159" ht="15" customHeight="1" x14ac:dyDescent="0.25"/>
    <row r="1160" ht="15" customHeight="1" x14ac:dyDescent="0.25"/>
    <row r="1161" ht="15" customHeight="1" x14ac:dyDescent="0.25"/>
    <row r="1162" ht="15" customHeight="1" x14ac:dyDescent="0.25"/>
    <row r="1163" ht="15" customHeight="1" x14ac:dyDescent="0.25"/>
    <row r="1164" ht="15" customHeight="1" x14ac:dyDescent="0.25"/>
    <row r="1165" ht="15" customHeight="1" x14ac:dyDescent="0.25"/>
    <row r="1166" ht="15" customHeight="1" x14ac:dyDescent="0.25"/>
    <row r="1167" ht="15" customHeight="1" x14ac:dyDescent="0.25"/>
    <row r="1168" ht="15" customHeight="1" x14ac:dyDescent="0.25"/>
    <row r="1169" ht="15" customHeight="1" x14ac:dyDescent="0.25"/>
    <row r="1170" ht="15" customHeight="1" x14ac:dyDescent="0.25"/>
    <row r="1171" ht="15" customHeight="1" x14ac:dyDescent="0.25"/>
    <row r="1172" ht="15" customHeight="1" x14ac:dyDescent="0.25"/>
    <row r="1173" ht="15" customHeight="1" x14ac:dyDescent="0.25"/>
    <row r="1174" ht="15" customHeight="1" x14ac:dyDescent="0.25"/>
    <row r="1175" ht="15" customHeight="1" x14ac:dyDescent="0.25"/>
    <row r="1176" ht="15" customHeight="1" x14ac:dyDescent="0.25"/>
    <row r="1177" ht="15" customHeight="1" x14ac:dyDescent="0.25"/>
    <row r="1178" ht="15" customHeight="1" x14ac:dyDescent="0.25"/>
    <row r="1179" ht="15" customHeight="1" x14ac:dyDescent="0.25"/>
    <row r="1180" ht="15" customHeight="1" x14ac:dyDescent="0.25"/>
    <row r="1181" ht="15" customHeight="1" x14ac:dyDescent="0.25"/>
    <row r="1182" ht="15" customHeight="1" x14ac:dyDescent="0.25"/>
    <row r="1183" ht="15" customHeight="1" x14ac:dyDescent="0.25"/>
    <row r="1184" ht="15" customHeight="1" x14ac:dyDescent="0.25"/>
    <row r="1185" ht="15" customHeight="1" x14ac:dyDescent="0.25"/>
    <row r="1186" ht="15" customHeight="1" x14ac:dyDescent="0.25"/>
    <row r="1187" ht="15" customHeight="1" x14ac:dyDescent="0.25"/>
    <row r="1188" ht="15" customHeight="1" x14ac:dyDescent="0.25"/>
    <row r="1189" ht="15" customHeight="1" x14ac:dyDescent="0.25"/>
    <row r="1190" ht="15" customHeight="1" x14ac:dyDescent="0.25"/>
    <row r="1191" ht="15" customHeight="1" x14ac:dyDescent="0.25"/>
    <row r="1192" ht="15" customHeight="1" x14ac:dyDescent="0.25"/>
    <row r="1193" ht="15" customHeight="1" x14ac:dyDescent="0.25"/>
    <row r="1194" ht="15" customHeight="1" x14ac:dyDescent="0.25"/>
    <row r="1195" ht="15" customHeight="1" x14ac:dyDescent="0.25"/>
    <row r="1196" ht="15" customHeight="1" x14ac:dyDescent="0.25"/>
    <row r="1197" ht="15" customHeight="1" x14ac:dyDescent="0.25"/>
    <row r="1198" ht="15" customHeight="1" x14ac:dyDescent="0.25"/>
    <row r="1199" ht="15" customHeight="1" x14ac:dyDescent="0.25"/>
    <row r="1200" ht="15" customHeight="1" x14ac:dyDescent="0.25"/>
    <row r="1201" ht="15" customHeight="1" x14ac:dyDescent="0.25"/>
    <row r="1202" ht="15" customHeight="1" x14ac:dyDescent="0.25"/>
    <row r="1203" ht="15" customHeight="1" x14ac:dyDescent="0.25"/>
    <row r="1204" ht="15" customHeight="1" x14ac:dyDescent="0.25"/>
    <row r="1205" ht="15" customHeight="1" x14ac:dyDescent="0.25"/>
    <row r="1206" ht="15" customHeight="1" x14ac:dyDescent="0.25"/>
    <row r="1207" ht="15" customHeight="1" x14ac:dyDescent="0.25"/>
    <row r="1208" ht="15" customHeight="1" x14ac:dyDescent="0.25"/>
    <row r="1209" ht="15" customHeight="1" x14ac:dyDescent="0.25"/>
    <row r="1210" ht="15" customHeight="1" x14ac:dyDescent="0.25"/>
    <row r="1211" ht="15" customHeight="1" x14ac:dyDescent="0.25"/>
    <row r="1212" ht="15" customHeight="1" x14ac:dyDescent="0.25"/>
    <row r="1213" ht="15" customHeight="1" x14ac:dyDescent="0.25"/>
    <row r="1214" ht="15" customHeight="1" x14ac:dyDescent="0.25"/>
    <row r="1215" ht="15" customHeight="1" x14ac:dyDescent="0.25"/>
    <row r="1216" ht="15" customHeight="1" x14ac:dyDescent="0.25"/>
    <row r="1217" ht="15" customHeight="1" x14ac:dyDescent="0.25"/>
    <row r="1218" ht="15" customHeight="1" x14ac:dyDescent="0.25"/>
    <row r="1219" ht="15" customHeight="1" x14ac:dyDescent="0.25"/>
    <row r="1220" ht="15" customHeight="1" x14ac:dyDescent="0.25"/>
    <row r="1221" ht="15" customHeight="1" x14ac:dyDescent="0.25"/>
    <row r="1222" ht="15" customHeight="1" x14ac:dyDescent="0.25"/>
    <row r="1223" ht="15" customHeight="1" x14ac:dyDescent="0.25"/>
    <row r="1224" ht="15" customHeight="1" x14ac:dyDescent="0.25"/>
    <row r="1225" ht="15" customHeight="1" x14ac:dyDescent="0.25"/>
    <row r="1226" ht="15" customHeight="1" x14ac:dyDescent="0.25"/>
    <row r="1227" ht="15" customHeight="1" x14ac:dyDescent="0.25"/>
    <row r="1228" ht="15" customHeight="1" x14ac:dyDescent="0.25"/>
    <row r="1229" ht="15" customHeight="1" x14ac:dyDescent="0.25"/>
    <row r="1230" ht="15" customHeight="1" x14ac:dyDescent="0.25"/>
    <row r="1231" ht="15" customHeight="1" x14ac:dyDescent="0.25"/>
    <row r="1232" ht="15" customHeight="1" x14ac:dyDescent="0.25"/>
    <row r="1233" ht="15" customHeight="1" x14ac:dyDescent="0.25"/>
    <row r="1234" ht="15" customHeight="1" x14ac:dyDescent="0.25"/>
    <row r="1235" ht="15" customHeight="1" x14ac:dyDescent="0.25"/>
    <row r="1236" ht="15" customHeight="1" x14ac:dyDescent="0.25"/>
    <row r="1237" ht="15" customHeight="1" x14ac:dyDescent="0.25"/>
    <row r="1238" ht="15" customHeight="1" x14ac:dyDescent="0.25"/>
    <row r="1239" ht="15" customHeight="1" x14ac:dyDescent="0.25"/>
    <row r="1240" ht="15" customHeight="1" x14ac:dyDescent="0.25"/>
    <row r="1241" ht="15" customHeight="1" x14ac:dyDescent="0.25"/>
    <row r="1242" ht="15" customHeight="1" x14ac:dyDescent="0.25"/>
    <row r="1243" ht="15" customHeight="1" x14ac:dyDescent="0.25"/>
    <row r="1244" ht="15" customHeight="1" x14ac:dyDescent="0.25"/>
    <row r="1245" ht="15" customHeight="1" x14ac:dyDescent="0.25"/>
    <row r="1246" ht="15" customHeight="1" x14ac:dyDescent="0.25"/>
    <row r="1247" ht="15" customHeight="1" x14ac:dyDescent="0.25"/>
    <row r="1248" ht="15" customHeight="1" x14ac:dyDescent="0.25"/>
    <row r="1249" ht="15" customHeight="1" x14ac:dyDescent="0.25"/>
    <row r="1250" ht="15" customHeight="1" x14ac:dyDescent="0.25"/>
    <row r="1251" ht="15" customHeight="1" x14ac:dyDescent="0.25"/>
    <row r="1252" ht="15" customHeight="1" x14ac:dyDescent="0.25"/>
    <row r="1253" ht="15" customHeight="1" x14ac:dyDescent="0.25"/>
    <row r="1254" ht="15" customHeight="1" x14ac:dyDescent="0.25"/>
    <row r="1255" ht="15" customHeight="1" x14ac:dyDescent="0.25"/>
    <row r="1256" ht="15" customHeight="1" x14ac:dyDescent="0.25"/>
    <row r="1257" ht="15" customHeight="1" x14ac:dyDescent="0.25"/>
    <row r="1258" ht="15" customHeight="1" x14ac:dyDescent="0.25"/>
    <row r="1259" ht="15" customHeight="1" x14ac:dyDescent="0.25"/>
    <row r="1260" ht="15" customHeight="1" x14ac:dyDescent="0.25"/>
    <row r="1261" ht="15" customHeight="1" x14ac:dyDescent="0.25"/>
    <row r="1262" ht="15" customHeight="1" x14ac:dyDescent="0.25"/>
    <row r="1263" ht="15" customHeight="1" x14ac:dyDescent="0.25"/>
    <row r="1264" ht="15" customHeight="1" x14ac:dyDescent="0.25"/>
    <row r="1265" ht="15" customHeight="1" x14ac:dyDescent="0.25"/>
    <row r="1266" ht="15" customHeight="1" x14ac:dyDescent="0.25"/>
    <row r="1267" ht="15" customHeight="1" x14ac:dyDescent="0.25"/>
    <row r="1268" ht="15" customHeight="1" x14ac:dyDescent="0.25"/>
    <row r="1269" ht="15" customHeight="1" x14ac:dyDescent="0.25"/>
    <row r="1270" ht="15" customHeight="1" x14ac:dyDescent="0.25"/>
    <row r="1271" ht="15" customHeight="1" x14ac:dyDescent="0.25"/>
    <row r="1272" ht="15" customHeight="1" x14ac:dyDescent="0.25"/>
    <row r="1273" ht="15" customHeight="1" x14ac:dyDescent="0.25"/>
    <row r="1274" ht="15" customHeight="1" x14ac:dyDescent="0.25"/>
    <row r="1275" ht="15" customHeight="1" x14ac:dyDescent="0.25"/>
    <row r="1276" ht="15" customHeight="1" x14ac:dyDescent="0.25"/>
    <row r="1277" ht="15" customHeight="1" x14ac:dyDescent="0.25"/>
    <row r="1278" ht="15" customHeight="1" x14ac:dyDescent="0.25"/>
    <row r="1279" ht="15" customHeight="1" x14ac:dyDescent="0.25"/>
    <row r="1280" ht="15" customHeight="1" x14ac:dyDescent="0.25"/>
    <row r="1281" ht="15" customHeight="1" x14ac:dyDescent="0.25"/>
    <row r="1282" ht="15" customHeight="1" x14ac:dyDescent="0.25"/>
    <row r="1283" ht="15" customHeight="1" x14ac:dyDescent="0.25"/>
    <row r="1284" ht="15" customHeight="1" x14ac:dyDescent="0.25"/>
    <row r="1285" ht="15" customHeight="1" x14ac:dyDescent="0.25"/>
    <row r="1286" ht="15" customHeight="1" x14ac:dyDescent="0.25"/>
    <row r="1287" ht="15" customHeight="1" x14ac:dyDescent="0.25"/>
    <row r="1288" ht="15" customHeight="1" x14ac:dyDescent="0.25"/>
    <row r="1289" ht="15" customHeight="1" x14ac:dyDescent="0.25"/>
    <row r="1290" ht="15" customHeight="1" x14ac:dyDescent="0.25"/>
    <row r="1291" ht="15" customHeight="1" x14ac:dyDescent="0.25"/>
    <row r="1292" ht="15" customHeight="1" x14ac:dyDescent="0.25"/>
    <row r="1293" ht="15" customHeight="1" x14ac:dyDescent="0.25"/>
    <row r="1294" ht="15" customHeight="1" x14ac:dyDescent="0.25"/>
    <row r="1295" ht="15" customHeight="1" x14ac:dyDescent="0.25"/>
    <row r="1296" ht="15" customHeight="1" x14ac:dyDescent="0.25"/>
    <row r="1297" ht="15" customHeight="1" x14ac:dyDescent="0.25"/>
    <row r="1298" ht="15" customHeight="1" x14ac:dyDescent="0.25"/>
    <row r="1299" ht="15" customHeight="1" x14ac:dyDescent="0.25"/>
    <row r="1300" ht="15" customHeight="1" x14ac:dyDescent="0.25"/>
    <row r="1301" ht="15" customHeight="1" x14ac:dyDescent="0.25"/>
    <row r="1302" ht="15" customHeight="1" x14ac:dyDescent="0.25"/>
    <row r="1303" ht="15" customHeight="1" x14ac:dyDescent="0.25"/>
    <row r="1304" ht="15" customHeight="1" x14ac:dyDescent="0.25"/>
    <row r="1305" ht="15" customHeight="1" x14ac:dyDescent="0.25"/>
    <row r="1306" ht="15" customHeight="1" x14ac:dyDescent="0.25"/>
    <row r="1307" ht="15" customHeight="1" x14ac:dyDescent="0.25"/>
    <row r="1308" ht="15" customHeight="1" x14ac:dyDescent="0.25"/>
    <row r="1309" ht="15" customHeight="1" x14ac:dyDescent="0.25"/>
    <row r="1310" ht="15" customHeight="1" x14ac:dyDescent="0.25"/>
    <row r="1311" ht="15" customHeight="1" x14ac:dyDescent="0.25"/>
    <row r="1312" ht="15" customHeight="1" x14ac:dyDescent="0.25"/>
    <row r="1313" ht="15" customHeight="1" x14ac:dyDescent="0.25"/>
    <row r="1314" ht="15" customHeight="1" x14ac:dyDescent="0.25"/>
    <row r="1315" ht="15" customHeight="1" x14ac:dyDescent="0.25"/>
    <row r="1316" ht="15" customHeight="1" x14ac:dyDescent="0.25"/>
    <row r="1317" ht="15" customHeight="1" x14ac:dyDescent="0.25"/>
    <row r="1318" ht="15" customHeight="1" x14ac:dyDescent="0.25"/>
    <row r="1319" ht="15" customHeight="1" x14ac:dyDescent="0.25"/>
    <row r="1320" ht="15" customHeight="1" x14ac:dyDescent="0.25"/>
    <row r="1321" ht="15" customHeight="1" x14ac:dyDescent="0.25"/>
    <row r="1322" ht="15" customHeight="1" x14ac:dyDescent="0.25"/>
    <row r="1323" ht="15" customHeight="1" x14ac:dyDescent="0.25"/>
    <row r="1324" ht="15" customHeight="1" x14ac:dyDescent="0.25"/>
    <row r="1325" ht="15" customHeight="1" x14ac:dyDescent="0.25"/>
    <row r="1326" ht="15" customHeight="1" x14ac:dyDescent="0.25"/>
    <row r="1327" ht="15" customHeight="1" x14ac:dyDescent="0.25"/>
    <row r="1328" ht="15" customHeight="1" x14ac:dyDescent="0.25"/>
    <row r="1329" ht="15" customHeight="1" x14ac:dyDescent="0.25"/>
    <row r="1330" ht="15" customHeight="1" x14ac:dyDescent="0.25"/>
    <row r="1331" ht="15" customHeight="1" x14ac:dyDescent="0.25"/>
    <row r="1332" ht="15" customHeight="1" x14ac:dyDescent="0.25"/>
    <row r="1333" ht="15" customHeight="1" x14ac:dyDescent="0.25"/>
    <row r="1334" ht="15" customHeight="1" x14ac:dyDescent="0.25"/>
    <row r="1335" ht="15" customHeight="1" x14ac:dyDescent="0.25"/>
    <row r="1336" ht="15" customHeight="1" x14ac:dyDescent="0.25"/>
    <row r="1337" ht="15" customHeight="1" x14ac:dyDescent="0.25"/>
    <row r="1338" ht="15" customHeight="1" x14ac:dyDescent="0.25"/>
    <row r="1339" ht="15" customHeight="1" x14ac:dyDescent="0.25"/>
    <row r="1340" ht="15" customHeight="1" x14ac:dyDescent="0.25"/>
    <row r="1341" ht="15" customHeight="1" x14ac:dyDescent="0.25"/>
    <row r="1342" ht="15" customHeight="1" x14ac:dyDescent="0.25"/>
    <row r="1343" ht="15" customHeight="1" x14ac:dyDescent="0.25"/>
    <row r="1344" ht="15" customHeight="1" x14ac:dyDescent="0.25"/>
    <row r="1345" ht="15" customHeight="1" x14ac:dyDescent="0.25"/>
    <row r="1346" ht="15" customHeight="1" x14ac:dyDescent="0.25"/>
    <row r="1347" ht="15" customHeight="1" x14ac:dyDescent="0.25"/>
    <row r="1348" ht="15" customHeight="1" x14ac:dyDescent="0.25"/>
    <row r="1349" ht="15" customHeight="1" x14ac:dyDescent="0.25"/>
    <row r="1350" ht="15" customHeight="1" x14ac:dyDescent="0.25"/>
    <row r="1351" ht="15" customHeight="1" x14ac:dyDescent="0.25"/>
    <row r="1352" ht="15" customHeight="1" x14ac:dyDescent="0.25"/>
    <row r="1353" ht="15" customHeight="1" x14ac:dyDescent="0.25"/>
    <row r="1354" ht="15" customHeight="1" x14ac:dyDescent="0.25"/>
    <row r="1355" ht="15" customHeight="1" x14ac:dyDescent="0.25"/>
    <row r="1356" ht="15" customHeight="1" x14ac:dyDescent="0.25"/>
    <row r="1357" ht="15" customHeight="1" x14ac:dyDescent="0.25"/>
    <row r="1358" ht="15" customHeight="1" x14ac:dyDescent="0.25"/>
    <row r="1359" ht="15" customHeight="1" x14ac:dyDescent="0.25"/>
    <row r="1360" ht="15" customHeight="1" x14ac:dyDescent="0.25"/>
    <row r="1361" ht="15" customHeight="1" x14ac:dyDescent="0.25"/>
    <row r="1362" ht="15" customHeight="1" x14ac:dyDescent="0.25"/>
    <row r="1363" ht="15" customHeight="1" x14ac:dyDescent="0.25"/>
    <row r="1364" ht="15" customHeight="1" x14ac:dyDescent="0.25"/>
    <row r="1365" ht="15" customHeight="1" x14ac:dyDescent="0.25"/>
    <row r="1366" ht="15" customHeight="1" x14ac:dyDescent="0.25"/>
    <row r="1367" ht="15" customHeight="1" x14ac:dyDescent="0.25"/>
    <row r="1368" ht="15" customHeight="1" x14ac:dyDescent="0.25"/>
    <row r="1369" ht="15" customHeight="1" x14ac:dyDescent="0.25"/>
    <row r="1370" ht="15" customHeight="1" x14ac:dyDescent="0.25"/>
    <row r="1371" ht="15" customHeight="1" x14ac:dyDescent="0.25"/>
    <row r="1372" ht="15" customHeight="1" x14ac:dyDescent="0.25"/>
    <row r="1373" ht="15" customHeight="1" x14ac:dyDescent="0.25"/>
    <row r="1374" ht="15" customHeight="1" x14ac:dyDescent="0.25"/>
    <row r="1375" ht="15" customHeight="1" x14ac:dyDescent="0.25"/>
    <row r="1376" ht="15" customHeight="1" x14ac:dyDescent="0.25"/>
    <row r="1377" ht="15" customHeight="1" x14ac:dyDescent="0.25"/>
    <row r="1378" ht="15" customHeight="1" x14ac:dyDescent="0.25"/>
    <row r="1379" ht="15" customHeight="1" x14ac:dyDescent="0.25"/>
    <row r="1380" ht="15" customHeight="1" x14ac:dyDescent="0.25"/>
    <row r="1381" ht="15" customHeight="1" x14ac:dyDescent="0.25"/>
    <row r="1382" ht="15" customHeight="1" x14ac:dyDescent="0.25"/>
    <row r="1383" ht="15" customHeight="1" x14ac:dyDescent="0.25"/>
    <row r="1384" ht="15" customHeight="1" x14ac:dyDescent="0.25"/>
    <row r="1385" ht="15" customHeight="1" x14ac:dyDescent="0.25"/>
    <row r="1386" ht="15" customHeight="1" x14ac:dyDescent="0.25"/>
    <row r="1387" ht="15" customHeight="1" x14ac:dyDescent="0.25"/>
    <row r="1388" ht="15" customHeight="1" x14ac:dyDescent="0.25"/>
    <row r="1389" ht="15" customHeight="1" x14ac:dyDescent="0.25"/>
    <row r="1390" ht="15" customHeight="1" x14ac:dyDescent="0.25"/>
    <row r="1391" ht="15" customHeight="1" x14ac:dyDescent="0.25"/>
    <row r="1392" ht="15" customHeight="1" x14ac:dyDescent="0.25"/>
    <row r="1393" ht="15" customHeight="1" x14ac:dyDescent="0.25"/>
    <row r="1394" ht="15" customHeight="1" x14ac:dyDescent="0.25"/>
    <row r="1395" ht="15" customHeight="1" x14ac:dyDescent="0.25"/>
    <row r="1396" ht="15" customHeight="1" x14ac:dyDescent="0.25"/>
    <row r="1397" ht="15" customHeight="1" x14ac:dyDescent="0.25"/>
    <row r="1398" ht="15" customHeight="1" x14ac:dyDescent="0.25"/>
    <row r="1399" ht="15" customHeight="1" x14ac:dyDescent="0.25"/>
    <row r="1400" ht="15" customHeight="1" x14ac:dyDescent="0.25"/>
    <row r="1401" ht="15" customHeight="1" x14ac:dyDescent="0.25"/>
    <row r="1402" ht="15" customHeight="1" x14ac:dyDescent="0.25"/>
    <row r="1403" ht="15" customHeight="1" x14ac:dyDescent="0.25"/>
    <row r="1404" ht="15" customHeight="1" x14ac:dyDescent="0.25"/>
    <row r="1405" ht="15" customHeight="1" x14ac:dyDescent="0.25"/>
    <row r="1406" ht="15" customHeight="1" x14ac:dyDescent="0.25"/>
    <row r="1407" ht="15" customHeight="1" x14ac:dyDescent="0.25"/>
    <row r="1408" ht="15" customHeight="1" x14ac:dyDescent="0.25"/>
    <row r="1409" ht="15" customHeight="1" x14ac:dyDescent="0.25"/>
    <row r="1410" ht="15" customHeight="1" x14ac:dyDescent="0.25"/>
    <row r="1411" ht="15" customHeight="1" x14ac:dyDescent="0.25"/>
    <row r="1412" ht="15" customHeight="1" x14ac:dyDescent="0.25"/>
    <row r="1413" ht="15" customHeight="1" x14ac:dyDescent="0.25"/>
    <row r="1414" ht="15" customHeight="1" x14ac:dyDescent="0.25"/>
    <row r="1415" ht="15" customHeight="1" x14ac:dyDescent="0.25"/>
    <row r="1416" ht="15" customHeight="1" x14ac:dyDescent="0.25"/>
    <row r="1417" ht="15" customHeight="1" x14ac:dyDescent="0.25"/>
    <row r="1418" ht="15" customHeight="1" x14ac:dyDescent="0.25"/>
    <row r="1419" ht="15" customHeight="1" x14ac:dyDescent="0.25"/>
    <row r="1420" ht="15" customHeight="1" x14ac:dyDescent="0.25"/>
    <row r="1421" ht="15" customHeight="1" x14ac:dyDescent="0.25"/>
    <row r="1422" ht="15" customHeight="1" x14ac:dyDescent="0.25"/>
    <row r="1423" ht="15" customHeight="1" x14ac:dyDescent="0.25"/>
    <row r="1424" ht="15" customHeight="1" x14ac:dyDescent="0.25"/>
    <row r="1425" ht="15" customHeight="1" x14ac:dyDescent="0.25"/>
    <row r="1426" ht="15" customHeight="1" x14ac:dyDescent="0.25"/>
    <row r="1427" ht="15" customHeight="1" x14ac:dyDescent="0.25"/>
    <row r="1428" ht="15" customHeight="1" x14ac:dyDescent="0.25"/>
    <row r="1429" ht="15" customHeight="1" x14ac:dyDescent="0.25"/>
    <row r="1430" ht="15" customHeight="1" x14ac:dyDescent="0.25"/>
    <row r="1431" ht="15" customHeight="1" x14ac:dyDescent="0.25"/>
    <row r="1432" ht="15" customHeight="1" x14ac:dyDescent="0.25"/>
    <row r="1433" ht="15" customHeight="1" x14ac:dyDescent="0.25"/>
    <row r="1434" ht="15" customHeight="1" x14ac:dyDescent="0.25"/>
    <row r="1435" ht="15" customHeight="1" x14ac:dyDescent="0.25"/>
    <row r="1436" ht="15" customHeight="1" x14ac:dyDescent="0.25"/>
    <row r="1437" ht="15" customHeight="1" x14ac:dyDescent="0.25"/>
    <row r="1438" ht="15" customHeight="1" x14ac:dyDescent="0.25"/>
    <row r="1439" ht="15" customHeight="1" x14ac:dyDescent="0.25"/>
    <row r="1440" ht="15" customHeight="1" x14ac:dyDescent="0.25"/>
    <row r="1441" ht="15" customHeight="1" x14ac:dyDescent="0.25"/>
    <row r="1442" ht="15" customHeight="1" x14ac:dyDescent="0.25"/>
    <row r="1443" ht="15" customHeight="1" x14ac:dyDescent="0.25"/>
    <row r="1444" ht="15" customHeight="1" x14ac:dyDescent="0.25"/>
    <row r="1445" ht="15" customHeight="1" x14ac:dyDescent="0.25"/>
    <row r="1446" ht="15" customHeight="1" x14ac:dyDescent="0.25"/>
    <row r="1447" ht="15" customHeight="1" x14ac:dyDescent="0.25"/>
    <row r="1448" ht="15" customHeight="1" x14ac:dyDescent="0.25"/>
    <row r="1449" ht="15" customHeight="1" x14ac:dyDescent="0.25"/>
    <row r="1450" ht="15" customHeight="1" x14ac:dyDescent="0.25"/>
    <row r="1451" ht="15" customHeight="1" x14ac:dyDescent="0.25"/>
    <row r="1452" ht="15" customHeight="1" x14ac:dyDescent="0.25"/>
    <row r="1453" ht="15" customHeight="1" x14ac:dyDescent="0.25"/>
    <row r="1454" ht="15" customHeight="1" x14ac:dyDescent="0.25"/>
    <row r="1455" ht="15" customHeight="1" x14ac:dyDescent="0.25"/>
    <row r="1456" ht="15" customHeight="1" x14ac:dyDescent="0.25"/>
    <row r="1457" ht="15" customHeight="1" x14ac:dyDescent="0.25"/>
    <row r="1458" ht="15" customHeight="1" x14ac:dyDescent="0.25"/>
    <row r="1459" ht="15" customHeight="1" x14ac:dyDescent="0.25"/>
    <row r="1460" ht="15" customHeight="1" x14ac:dyDescent="0.25"/>
    <row r="1461" ht="15" customHeight="1" x14ac:dyDescent="0.25"/>
    <row r="1462" ht="15" customHeight="1" x14ac:dyDescent="0.25"/>
    <row r="1463" ht="15" customHeight="1" x14ac:dyDescent="0.25"/>
    <row r="1464" ht="15" customHeight="1" x14ac:dyDescent="0.25"/>
    <row r="1465" ht="15" customHeight="1" x14ac:dyDescent="0.25"/>
    <row r="1466" ht="15" customHeight="1" x14ac:dyDescent="0.25"/>
    <row r="1467" ht="15" customHeight="1" x14ac:dyDescent="0.25"/>
    <row r="1468" ht="15" customHeight="1" x14ac:dyDescent="0.25"/>
    <row r="1469" ht="15" customHeight="1" x14ac:dyDescent="0.25"/>
    <row r="1470" ht="15" customHeight="1" x14ac:dyDescent="0.25"/>
    <row r="1471" ht="15" customHeight="1" x14ac:dyDescent="0.25"/>
    <row r="1472" ht="15" customHeight="1" x14ac:dyDescent="0.25"/>
    <row r="1473" ht="15" customHeight="1" x14ac:dyDescent="0.25"/>
    <row r="1474" ht="15" customHeight="1" x14ac:dyDescent="0.25"/>
    <row r="1475" ht="15" customHeight="1" x14ac:dyDescent="0.25"/>
    <row r="1476" ht="15" customHeight="1" x14ac:dyDescent="0.25"/>
    <row r="1477" ht="15" customHeight="1" x14ac:dyDescent="0.25"/>
    <row r="1478" ht="15" customHeight="1" x14ac:dyDescent="0.25"/>
    <row r="1479" ht="15" customHeight="1" x14ac:dyDescent="0.25"/>
    <row r="1480" ht="15" customHeight="1" x14ac:dyDescent="0.25"/>
    <row r="1481" ht="15" customHeight="1" x14ac:dyDescent="0.25"/>
    <row r="1482" ht="15" customHeight="1" x14ac:dyDescent="0.25"/>
    <row r="1483" ht="15" customHeight="1" x14ac:dyDescent="0.25"/>
    <row r="1484" ht="15" customHeight="1" x14ac:dyDescent="0.25"/>
    <row r="1485" ht="15" customHeight="1" x14ac:dyDescent="0.25"/>
    <row r="1486" ht="15" customHeight="1" x14ac:dyDescent="0.25"/>
    <row r="1487" ht="15" customHeight="1" x14ac:dyDescent="0.25"/>
    <row r="1488" ht="15" customHeight="1" x14ac:dyDescent="0.25"/>
    <row r="1489" ht="15" customHeight="1" x14ac:dyDescent="0.25"/>
    <row r="1490" ht="15" customHeight="1" x14ac:dyDescent="0.25"/>
    <row r="1491" ht="15" customHeight="1" x14ac:dyDescent="0.25"/>
    <row r="1492" ht="15" customHeight="1" x14ac:dyDescent="0.25"/>
    <row r="1493" ht="15" customHeight="1" x14ac:dyDescent="0.25"/>
    <row r="1494" ht="15" customHeight="1" x14ac:dyDescent="0.25"/>
    <row r="1495" ht="15" customHeight="1" x14ac:dyDescent="0.25"/>
    <row r="1496" ht="15" customHeight="1" x14ac:dyDescent="0.25"/>
    <row r="1497" ht="15" customHeight="1" x14ac:dyDescent="0.25"/>
    <row r="1498" ht="15" customHeight="1" x14ac:dyDescent="0.25"/>
    <row r="1499" ht="15" customHeight="1" x14ac:dyDescent="0.25"/>
    <row r="1500" ht="15" customHeight="1" x14ac:dyDescent="0.25"/>
    <row r="1501" ht="15" customHeight="1" x14ac:dyDescent="0.25"/>
    <row r="1502" ht="15" customHeight="1" x14ac:dyDescent="0.25"/>
    <row r="1503" ht="15" customHeight="1" x14ac:dyDescent="0.25"/>
    <row r="1504" ht="15" customHeight="1" x14ac:dyDescent="0.25"/>
    <row r="1505" ht="15" customHeight="1" x14ac:dyDescent="0.25"/>
    <row r="1506" ht="15" customHeight="1" x14ac:dyDescent="0.25"/>
    <row r="1507" ht="15" customHeight="1" x14ac:dyDescent="0.25"/>
    <row r="1508" ht="15" customHeight="1" x14ac:dyDescent="0.25"/>
    <row r="1509" ht="15" customHeight="1" x14ac:dyDescent="0.25"/>
    <row r="1510" ht="15" customHeight="1" x14ac:dyDescent="0.25"/>
    <row r="1511" ht="15" customHeight="1" x14ac:dyDescent="0.25"/>
    <row r="1512" ht="15" customHeight="1" x14ac:dyDescent="0.25"/>
    <row r="1513" ht="15" customHeight="1" x14ac:dyDescent="0.25"/>
    <row r="1514" ht="15" customHeight="1" x14ac:dyDescent="0.25"/>
    <row r="1515" ht="15" customHeight="1" x14ac:dyDescent="0.25"/>
    <row r="1516" ht="15" customHeight="1" x14ac:dyDescent="0.25"/>
    <row r="1517" ht="15" customHeight="1" x14ac:dyDescent="0.25"/>
    <row r="1518" ht="15" customHeight="1" x14ac:dyDescent="0.25"/>
    <row r="1519" ht="15" customHeight="1" x14ac:dyDescent="0.25"/>
    <row r="1520" ht="15" customHeight="1" x14ac:dyDescent="0.25"/>
    <row r="1521" ht="15" customHeight="1" x14ac:dyDescent="0.25"/>
    <row r="1522" ht="15" customHeight="1" x14ac:dyDescent="0.25"/>
    <row r="1523" ht="15" customHeight="1" x14ac:dyDescent="0.25"/>
    <row r="1524" ht="15" customHeight="1" x14ac:dyDescent="0.25"/>
    <row r="1525" ht="15" customHeight="1" x14ac:dyDescent="0.25"/>
    <row r="1526" ht="15" customHeight="1" x14ac:dyDescent="0.25"/>
    <row r="1527" ht="15" customHeight="1" x14ac:dyDescent="0.25"/>
    <row r="1528" ht="15" customHeight="1" x14ac:dyDescent="0.25"/>
    <row r="1529" ht="15" customHeight="1" x14ac:dyDescent="0.25"/>
    <row r="1530" ht="15" customHeight="1" x14ac:dyDescent="0.25"/>
    <row r="1531" ht="15" customHeight="1" x14ac:dyDescent="0.25"/>
    <row r="1532" ht="15" customHeight="1" x14ac:dyDescent="0.25"/>
    <row r="1533" ht="15" customHeight="1" x14ac:dyDescent="0.25"/>
    <row r="1534" ht="15" customHeight="1" x14ac:dyDescent="0.25"/>
    <row r="1535" ht="15" customHeight="1" x14ac:dyDescent="0.25"/>
    <row r="1536" ht="15" customHeight="1" x14ac:dyDescent="0.25"/>
    <row r="1537" ht="15" customHeight="1" x14ac:dyDescent="0.25"/>
    <row r="1538" ht="15" customHeight="1" x14ac:dyDescent="0.25"/>
    <row r="1539" ht="15" customHeight="1" x14ac:dyDescent="0.25"/>
    <row r="1540" ht="15" customHeight="1" x14ac:dyDescent="0.25"/>
    <row r="1541" ht="15" customHeight="1" x14ac:dyDescent="0.25"/>
    <row r="1542" ht="15" customHeight="1" x14ac:dyDescent="0.25"/>
    <row r="1543" ht="15" customHeight="1" x14ac:dyDescent="0.25"/>
    <row r="1544" ht="15" customHeight="1" x14ac:dyDescent="0.25"/>
    <row r="1545" ht="15" customHeight="1" x14ac:dyDescent="0.25"/>
    <row r="1546" ht="15" customHeight="1" x14ac:dyDescent="0.25"/>
    <row r="1547" ht="15" customHeight="1" x14ac:dyDescent="0.25"/>
    <row r="1548" ht="15" customHeight="1" x14ac:dyDescent="0.25"/>
    <row r="1549" ht="15" customHeight="1" x14ac:dyDescent="0.25"/>
    <row r="1550" ht="15" customHeight="1" x14ac:dyDescent="0.25"/>
    <row r="1551" ht="15" customHeight="1" x14ac:dyDescent="0.25"/>
    <row r="1552" ht="15" customHeight="1" x14ac:dyDescent="0.25"/>
    <row r="1553" ht="15" customHeight="1" x14ac:dyDescent="0.25"/>
    <row r="1554" ht="15" customHeight="1" x14ac:dyDescent="0.25"/>
    <row r="1555" ht="15" customHeight="1" x14ac:dyDescent="0.25"/>
    <row r="1556" ht="15" customHeight="1" x14ac:dyDescent="0.25"/>
    <row r="1557" ht="15" customHeight="1" x14ac:dyDescent="0.25"/>
    <row r="1558" ht="15" customHeight="1" x14ac:dyDescent="0.25"/>
    <row r="1559" ht="18" customHeight="1" x14ac:dyDescent="0.25"/>
    <row r="1560" ht="18" customHeight="1" x14ac:dyDescent="0.25"/>
    <row r="1561" ht="18" customHeight="1" x14ac:dyDescent="0.25"/>
    <row r="1562" ht="18" customHeight="1" x14ac:dyDescent="0.25"/>
    <row r="1563" ht="18" customHeight="1" x14ac:dyDescent="0.25"/>
    <row r="1564" ht="18" customHeight="1" x14ac:dyDescent="0.25"/>
    <row r="1565" ht="18" customHeight="1" x14ac:dyDescent="0.25"/>
    <row r="1566" ht="18" customHeight="1" x14ac:dyDescent="0.25"/>
    <row r="1567" ht="18" customHeight="1" x14ac:dyDescent="0.25"/>
    <row r="1568" ht="18" customHeight="1" x14ac:dyDescent="0.25"/>
    <row r="1569" ht="18" customHeight="1" x14ac:dyDescent="0.25"/>
    <row r="1570" ht="18" customHeight="1" x14ac:dyDescent="0.25"/>
    <row r="1571" ht="18" customHeight="1" x14ac:dyDescent="0.25"/>
    <row r="1572" ht="18" customHeight="1" x14ac:dyDescent="0.25"/>
    <row r="1573" ht="18" customHeight="1" x14ac:dyDescent="0.25"/>
    <row r="1574" ht="18" customHeight="1" x14ac:dyDescent="0.25"/>
    <row r="1575" ht="18" customHeight="1" x14ac:dyDescent="0.25"/>
    <row r="1576" ht="18" customHeight="1" x14ac:dyDescent="0.25"/>
    <row r="1577" ht="18" customHeight="1" x14ac:dyDescent="0.25"/>
    <row r="1578" ht="18" customHeight="1" x14ac:dyDescent="0.25"/>
    <row r="1579" ht="18" customHeight="1" x14ac:dyDescent="0.25"/>
    <row r="1580" ht="18" customHeight="1" x14ac:dyDescent="0.25"/>
    <row r="1581" ht="18" customHeight="1" x14ac:dyDescent="0.25"/>
    <row r="1582" ht="18" customHeight="1" x14ac:dyDescent="0.25"/>
    <row r="1583" ht="18" customHeight="1" x14ac:dyDescent="0.25"/>
    <row r="1584" ht="18" customHeight="1" x14ac:dyDescent="0.25"/>
    <row r="1585" ht="18" customHeight="1" x14ac:dyDescent="0.25"/>
    <row r="1586" ht="18" customHeight="1" x14ac:dyDescent="0.25"/>
    <row r="1587" ht="18" customHeight="1" x14ac:dyDescent="0.25"/>
    <row r="1588" ht="18" customHeight="1" x14ac:dyDescent="0.25"/>
    <row r="1589" ht="18" customHeight="1" x14ac:dyDescent="0.25"/>
    <row r="1590" ht="18" customHeight="1" x14ac:dyDescent="0.25"/>
    <row r="1591" ht="18" customHeight="1" x14ac:dyDescent="0.25"/>
    <row r="1592" ht="18" customHeight="1" x14ac:dyDescent="0.25"/>
    <row r="1593" ht="18" customHeight="1" x14ac:dyDescent="0.25"/>
    <row r="1594" ht="18" customHeight="1" x14ac:dyDescent="0.25"/>
    <row r="1595" ht="18" customHeight="1" x14ac:dyDescent="0.25"/>
    <row r="1596" ht="18" customHeight="1" x14ac:dyDescent="0.25"/>
    <row r="1597" ht="18" customHeight="1" x14ac:dyDescent="0.25"/>
    <row r="1598" ht="18" customHeight="1" x14ac:dyDescent="0.25"/>
    <row r="1599" ht="18" customHeight="1" x14ac:dyDescent="0.25"/>
    <row r="1600" ht="18" customHeight="1" x14ac:dyDescent="0.25"/>
    <row r="1601" ht="18" customHeight="1" x14ac:dyDescent="0.25"/>
    <row r="1602" ht="18" customHeight="1" x14ac:dyDescent="0.25"/>
    <row r="1603" ht="18" customHeight="1" x14ac:dyDescent="0.25"/>
    <row r="1604" ht="18" customHeight="1" x14ac:dyDescent="0.25"/>
    <row r="1605" ht="18" customHeight="1" x14ac:dyDescent="0.25"/>
    <row r="1606" ht="18" customHeight="1" x14ac:dyDescent="0.25"/>
    <row r="1607" ht="18" customHeight="1" x14ac:dyDescent="0.25"/>
    <row r="1608" ht="18" customHeight="1" x14ac:dyDescent="0.25"/>
    <row r="1609" ht="18" customHeight="1" x14ac:dyDescent="0.25"/>
    <row r="1610" ht="18" customHeight="1" x14ac:dyDescent="0.25"/>
    <row r="1611" ht="18" customHeight="1" x14ac:dyDescent="0.25"/>
    <row r="1612" ht="18" customHeight="1" x14ac:dyDescent="0.25"/>
    <row r="1613" ht="18" customHeight="1" x14ac:dyDescent="0.25"/>
    <row r="1614" ht="18" customHeight="1" x14ac:dyDescent="0.25"/>
    <row r="1615" ht="18" customHeight="1" x14ac:dyDescent="0.25"/>
    <row r="1616" ht="18" customHeight="1" x14ac:dyDescent="0.25"/>
    <row r="1617" ht="18" customHeight="1" x14ac:dyDescent="0.25"/>
    <row r="1618" ht="18" customHeight="1" x14ac:dyDescent="0.25"/>
    <row r="1619" ht="18" customHeight="1" x14ac:dyDescent="0.25"/>
    <row r="1620" ht="18" customHeight="1" x14ac:dyDescent="0.25"/>
    <row r="1621" ht="18" customHeight="1" x14ac:dyDescent="0.25"/>
    <row r="1622" ht="18" customHeight="1" x14ac:dyDescent="0.25"/>
    <row r="1623" ht="18" customHeight="1" x14ac:dyDescent="0.25"/>
    <row r="1624" ht="18" customHeight="1" x14ac:dyDescent="0.25"/>
    <row r="1625" ht="18" customHeight="1" x14ac:dyDescent="0.25"/>
    <row r="1626" ht="18" customHeight="1" x14ac:dyDescent="0.25"/>
    <row r="1627" ht="18" customHeight="1" x14ac:dyDescent="0.25"/>
    <row r="1628" ht="18" customHeight="1" x14ac:dyDescent="0.25"/>
    <row r="1629" ht="18" customHeight="1" x14ac:dyDescent="0.25"/>
    <row r="1630" ht="18" customHeight="1" x14ac:dyDescent="0.25"/>
    <row r="1631" ht="18" customHeight="1" x14ac:dyDescent="0.25"/>
    <row r="1632" ht="18" customHeight="1" x14ac:dyDescent="0.25"/>
    <row r="1633" ht="18" customHeight="1" x14ac:dyDescent="0.25"/>
    <row r="1634" ht="18" customHeight="1" x14ac:dyDescent="0.25"/>
    <row r="1635" ht="18" customHeight="1" x14ac:dyDescent="0.25"/>
    <row r="1636" ht="18" customHeight="1" x14ac:dyDescent="0.25"/>
    <row r="1637" ht="18" customHeight="1" x14ac:dyDescent="0.25"/>
    <row r="1638" ht="18" customHeight="1" x14ac:dyDescent="0.25"/>
    <row r="1639" ht="18" customHeight="1" x14ac:dyDescent="0.25"/>
    <row r="1640" ht="18" customHeight="1" x14ac:dyDescent="0.25"/>
    <row r="1641" ht="18" customHeight="1" x14ac:dyDescent="0.25"/>
    <row r="1642" ht="18" customHeight="1" x14ac:dyDescent="0.25"/>
    <row r="1643" ht="18" customHeight="1" x14ac:dyDescent="0.25"/>
    <row r="1644" ht="18" customHeight="1" x14ac:dyDescent="0.25"/>
    <row r="1645" ht="18" customHeight="1" x14ac:dyDescent="0.25"/>
    <row r="1646" ht="18" customHeight="1" x14ac:dyDescent="0.25"/>
    <row r="1647" ht="18" customHeight="1" x14ac:dyDescent="0.25"/>
    <row r="1648" ht="18" customHeight="1" x14ac:dyDescent="0.25"/>
    <row r="1649" ht="18" customHeight="1" x14ac:dyDescent="0.25"/>
    <row r="1650" ht="18" customHeight="1" x14ac:dyDescent="0.25"/>
    <row r="1651" ht="18" customHeight="1" x14ac:dyDescent="0.25"/>
    <row r="1652" ht="18" customHeight="1" x14ac:dyDescent="0.25"/>
    <row r="1653" ht="18" customHeight="1" x14ac:dyDescent="0.25"/>
    <row r="1654" ht="18" customHeight="1" x14ac:dyDescent="0.25"/>
    <row r="1655" ht="18" customHeight="1" x14ac:dyDescent="0.25"/>
    <row r="1656" ht="18" customHeight="1" x14ac:dyDescent="0.25"/>
    <row r="1657" ht="18" customHeight="1" x14ac:dyDescent="0.25"/>
    <row r="1658" ht="18" customHeight="1" x14ac:dyDescent="0.25"/>
    <row r="1659" ht="18" customHeight="1" x14ac:dyDescent="0.25"/>
    <row r="1660" ht="18" customHeight="1" x14ac:dyDescent="0.25"/>
    <row r="1661" ht="18" customHeight="1" x14ac:dyDescent="0.25"/>
    <row r="1662" ht="18" customHeight="1" x14ac:dyDescent="0.25"/>
    <row r="1663" ht="18" customHeight="1" x14ac:dyDescent="0.25"/>
    <row r="1664" ht="18" customHeight="1" x14ac:dyDescent="0.25"/>
    <row r="1665" ht="18" customHeight="1" x14ac:dyDescent="0.25"/>
    <row r="1666" ht="18" customHeight="1" x14ac:dyDescent="0.25"/>
    <row r="1667" ht="18" customHeight="1" x14ac:dyDescent="0.25"/>
    <row r="1668" ht="18" customHeight="1" x14ac:dyDescent="0.25"/>
    <row r="1669" ht="18" customHeight="1" x14ac:dyDescent="0.25"/>
    <row r="1670" ht="18" customHeight="1" x14ac:dyDescent="0.25"/>
    <row r="1671" ht="18" customHeight="1" x14ac:dyDescent="0.25"/>
    <row r="1672" ht="18" customHeight="1" x14ac:dyDescent="0.25"/>
    <row r="1673" ht="18" customHeight="1" x14ac:dyDescent="0.25"/>
    <row r="1674" ht="18" customHeight="1" x14ac:dyDescent="0.25"/>
    <row r="1675" ht="18" customHeight="1" x14ac:dyDescent="0.25"/>
    <row r="1676" ht="18" customHeight="1" x14ac:dyDescent="0.25"/>
    <row r="1677" ht="18" customHeight="1" x14ac:dyDescent="0.25"/>
    <row r="1678" ht="18" customHeight="1" x14ac:dyDescent="0.25"/>
    <row r="1679" ht="18" customHeight="1" x14ac:dyDescent="0.25"/>
    <row r="1680" ht="18" customHeight="1" x14ac:dyDescent="0.25"/>
    <row r="1681" ht="18" customHeight="1" x14ac:dyDescent="0.25"/>
    <row r="1682" ht="18" customHeight="1" x14ac:dyDescent="0.25"/>
    <row r="1683" ht="18" customHeight="1" x14ac:dyDescent="0.25"/>
    <row r="1684" ht="18" customHeight="1" x14ac:dyDescent="0.25"/>
    <row r="1685" ht="18" customHeight="1" x14ac:dyDescent="0.25"/>
    <row r="1686" ht="18" customHeight="1" x14ac:dyDescent="0.25"/>
  </sheetData>
  <hyperlinks>
    <hyperlink ref="M1" location="BG!A1" display="BG"/>
    <hyperlink ref="E1" location="BG!A1" display="BG"/>
  </hyperlinks>
  <printOptions horizontalCentered="1"/>
  <pageMargins left="0.70866141732283472" right="0.70866141732283472" top="0.74803149606299213" bottom="0.74803149606299213" header="0.31496062992125984" footer="0.31496062992125984"/>
  <pageSetup paperSize="5" scale="8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0"/>
  <dimension ref="A1:AH19"/>
  <sheetViews>
    <sheetView workbookViewId="0">
      <selection activeCell="E1" sqref="E1"/>
    </sheetView>
  </sheetViews>
  <sheetFormatPr baseColWidth="10" defaultRowHeight="15" x14ac:dyDescent="0.25"/>
  <cols>
    <col min="1" max="1" width="44.7109375" style="105" customWidth="1"/>
    <col min="2" max="2" width="18.28515625" style="105" customWidth="1"/>
    <col min="3" max="3" width="20.140625" style="105" customWidth="1"/>
    <col min="4" max="34" width="11.42578125" style="105"/>
  </cols>
  <sheetData>
    <row r="1" spans="1:34" x14ac:dyDescent="0.25">
      <c r="A1" s="105" t="str">
        <f>Indice!C1</f>
        <v>RIEDER &amp; CIA. S.A.C.I.</v>
      </c>
      <c r="D1" s="120" t="s">
        <v>115</v>
      </c>
    </row>
    <row r="5" spans="1:34" x14ac:dyDescent="0.25">
      <c r="A5" s="209" t="s">
        <v>268</v>
      </c>
      <c r="B5" s="209"/>
      <c r="C5" s="209"/>
      <c r="D5" s="209"/>
      <c r="T5"/>
      <c r="U5"/>
      <c r="V5"/>
      <c r="W5"/>
      <c r="X5"/>
      <c r="Y5"/>
      <c r="Z5"/>
      <c r="AA5"/>
      <c r="AB5"/>
      <c r="AC5"/>
      <c r="AD5"/>
      <c r="AE5"/>
      <c r="AF5"/>
      <c r="AG5"/>
      <c r="AH5"/>
    </row>
    <row r="7" spans="1:34" x14ac:dyDescent="0.25">
      <c r="B7" s="957" t="s">
        <v>256</v>
      </c>
      <c r="C7" s="957"/>
    </row>
    <row r="8" spans="1:34" x14ac:dyDescent="0.25">
      <c r="A8" s="199" t="s">
        <v>116</v>
      </c>
      <c r="B8" s="198">
        <f>IFERROR(IF(Indice!B6="","2XX2",YEAR(Indice!B6)),"2XX2")</f>
        <v>2023</v>
      </c>
      <c r="C8" s="198">
        <f>IFERROR(YEAR(Indice!B6-365),"2XX1")</f>
        <v>2022</v>
      </c>
      <c r="D8" s="113"/>
      <c r="T8"/>
      <c r="U8"/>
      <c r="V8"/>
      <c r="W8"/>
      <c r="X8"/>
      <c r="Y8"/>
      <c r="Z8"/>
      <c r="AA8"/>
      <c r="AB8"/>
      <c r="AC8"/>
      <c r="AD8"/>
      <c r="AE8"/>
      <c r="AF8"/>
      <c r="AG8"/>
      <c r="AH8"/>
    </row>
    <row r="9" spans="1:34" x14ac:dyDescent="0.25">
      <c r="A9" s="114" t="s">
        <v>95</v>
      </c>
      <c r="B9" s="114"/>
      <c r="C9" s="114"/>
      <c r="D9" s="114"/>
      <c r="T9"/>
      <c r="U9"/>
      <c r="V9"/>
      <c r="W9"/>
      <c r="X9"/>
      <c r="Y9"/>
      <c r="Z9"/>
      <c r="AA9"/>
      <c r="AB9"/>
      <c r="AC9"/>
      <c r="AD9"/>
      <c r="AE9"/>
      <c r="AF9"/>
      <c r="AG9"/>
      <c r="AH9"/>
    </row>
    <row r="10" spans="1:34" x14ac:dyDescent="0.25">
      <c r="A10" s="115" t="s">
        <v>117</v>
      </c>
      <c r="B10" s="105">
        <v>0</v>
      </c>
      <c r="C10" s="105">
        <v>0</v>
      </c>
      <c r="D10" s="115"/>
      <c r="T10"/>
      <c r="U10"/>
      <c r="V10"/>
      <c r="W10"/>
      <c r="X10"/>
      <c r="Y10"/>
      <c r="Z10"/>
      <c r="AA10"/>
      <c r="AB10"/>
      <c r="AC10"/>
      <c r="AD10"/>
      <c r="AE10"/>
      <c r="AF10"/>
      <c r="AG10"/>
      <c r="AH10"/>
    </row>
    <row r="11" spans="1:34" x14ac:dyDescent="0.25">
      <c r="A11" s="115" t="s">
        <v>100</v>
      </c>
      <c r="D11" s="115"/>
      <c r="T11"/>
      <c r="U11"/>
      <c r="V11"/>
      <c r="W11"/>
      <c r="X11"/>
      <c r="Y11"/>
      <c r="Z11"/>
      <c r="AA11"/>
      <c r="AB11"/>
      <c r="AC11"/>
      <c r="AD11"/>
      <c r="AE11"/>
      <c r="AF11"/>
      <c r="AG11"/>
      <c r="AH11"/>
    </row>
    <row r="12" spans="1:34" x14ac:dyDescent="0.25">
      <c r="A12" s="115" t="s">
        <v>118</v>
      </c>
      <c r="D12" s="115"/>
      <c r="T12"/>
      <c r="U12"/>
      <c r="V12"/>
      <c r="W12"/>
      <c r="X12"/>
      <c r="Y12"/>
      <c r="Z12"/>
      <c r="AA12"/>
      <c r="AB12"/>
      <c r="AC12"/>
      <c r="AD12"/>
      <c r="AE12"/>
      <c r="AF12"/>
      <c r="AG12"/>
      <c r="AH12"/>
    </row>
    <row r="13" spans="1:34" x14ac:dyDescent="0.25">
      <c r="A13" s="115" t="s">
        <v>119</v>
      </c>
      <c r="D13" s="115"/>
      <c r="T13"/>
      <c r="U13"/>
      <c r="V13"/>
      <c r="W13"/>
      <c r="X13"/>
      <c r="Y13"/>
      <c r="Z13"/>
      <c r="AA13"/>
      <c r="AB13"/>
      <c r="AC13"/>
      <c r="AD13"/>
      <c r="AE13"/>
      <c r="AF13"/>
      <c r="AG13"/>
      <c r="AH13"/>
    </row>
    <row r="14" spans="1:34" x14ac:dyDescent="0.25">
      <c r="A14" s="224" t="s">
        <v>62</v>
      </c>
      <c r="B14" s="114"/>
      <c r="C14" s="114"/>
      <c r="D14" s="114"/>
      <c r="T14"/>
      <c r="U14"/>
      <c r="V14"/>
      <c r="W14"/>
      <c r="X14"/>
      <c r="Y14"/>
      <c r="Z14"/>
      <c r="AA14"/>
      <c r="AB14"/>
      <c r="AC14"/>
      <c r="AD14"/>
      <c r="AE14"/>
      <c r="AF14"/>
      <c r="AG14"/>
      <c r="AH14"/>
    </row>
    <row r="15" spans="1:34" x14ac:dyDescent="0.25">
      <c r="A15" s="106" t="s">
        <v>113</v>
      </c>
      <c r="B15" s="176">
        <f>SUM($B$9:B14)</f>
        <v>0</v>
      </c>
      <c r="C15" s="176">
        <f>SUM($C$9:C14)</f>
        <v>0</v>
      </c>
      <c r="T15"/>
      <c r="U15"/>
      <c r="V15"/>
      <c r="W15"/>
      <c r="X15"/>
      <c r="Y15"/>
      <c r="Z15"/>
      <c r="AA15"/>
      <c r="AB15"/>
      <c r="AC15"/>
      <c r="AD15"/>
      <c r="AE15"/>
      <c r="AF15"/>
      <c r="AG15"/>
      <c r="AH15"/>
    </row>
    <row r="16" spans="1:34" x14ac:dyDescent="0.25">
      <c r="A16" s="116"/>
      <c r="D16" s="115"/>
      <c r="T16"/>
      <c r="U16"/>
      <c r="V16"/>
      <c r="W16"/>
      <c r="X16"/>
      <c r="Y16"/>
      <c r="Z16"/>
      <c r="AA16"/>
      <c r="AB16"/>
      <c r="AC16"/>
      <c r="AD16"/>
      <c r="AE16"/>
      <c r="AF16"/>
      <c r="AG16"/>
      <c r="AH16"/>
    </row>
    <row r="17" spans="1:34" x14ac:dyDescent="0.25">
      <c r="A17" s="115"/>
      <c r="D17" s="115"/>
      <c r="T17"/>
      <c r="U17"/>
      <c r="V17"/>
      <c r="W17"/>
      <c r="X17"/>
      <c r="Y17"/>
      <c r="Z17"/>
      <c r="AA17"/>
      <c r="AB17"/>
      <c r="AC17"/>
      <c r="AD17"/>
      <c r="AE17"/>
      <c r="AF17"/>
      <c r="AG17"/>
      <c r="AH17"/>
    </row>
    <row r="18" spans="1:34" x14ac:dyDescent="0.25">
      <c r="A18" s="116"/>
      <c r="D18" s="115"/>
      <c r="E18" s="114"/>
      <c r="F18" s="114"/>
      <c r="T18"/>
      <c r="U18"/>
      <c r="V18"/>
      <c r="W18"/>
      <c r="X18"/>
      <c r="Y18"/>
      <c r="Z18"/>
      <c r="AA18"/>
      <c r="AB18"/>
      <c r="AC18"/>
      <c r="AD18"/>
      <c r="AE18"/>
      <c r="AF18"/>
      <c r="AG18"/>
      <c r="AH18"/>
    </row>
    <row r="19" spans="1:34" x14ac:dyDescent="0.25">
      <c r="T19"/>
      <c r="U19"/>
      <c r="V19"/>
      <c r="W19"/>
      <c r="X19"/>
      <c r="Y19"/>
      <c r="Z19"/>
      <c r="AA19"/>
      <c r="AB19"/>
      <c r="AC19"/>
      <c r="AD19"/>
      <c r="AE19"/>
      <c r="AF19"/>
      <c r="AG19"/>
      <c r="AH19"/>
    </row>
  </sheetData>
  <mergeCells count="1">
    <mergeCell ref="B7:C7"/>
  </mergeCells>
  <hyperlinks>
    <hyperlink ref="D1" location="BG!A1" display="BG"/>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1"/>
  <dimension ref="A1:AG12"/>
  <sheetViews>
    <sheetView workbookViewId="0">
      <selection activeCell="E1" sqref="E1"/>
    </sheetView>
  </sheetViews>
  <sheetFormatPr baseColWidth="10" defaultRowHeight="15" x14ac:dyDescent="0.25"/>
  <cols>
    <col min="1" max="1" width="48.42578125" style="105" customWidth="1"/>
    <col min="2" max="3" width="22.7109375" style="105" customWidth="1"/>
    <col min="4" max="33" width="11.42578125" style="105"/>
  </cols>
  <sheetData>
    <row r="1" spans="1:33" x14ac:dyDescent="0.25">
      <c r="A1" s="105" t="str">
        <f>Indice!C1</f>
        <v>RIEDER &amp; CIA. S.A.C.I.</v>
      </c>
      <c r="F1" s="120" t="s">
        <v>115</v>
      </c>
    </row>
    <row r="4" spans="1:33" x14ac:dyDescent="0.25">
      <c r="A4" s="209" t="s">
        <v>269</v>
      </c>
      <c r="B4" s="209"/>
      <c r="C4" s="209"/>
      <c r="D4" s="209"/>
      <c r="T4"/>
      <c r="U4"/>
      <c r="V4"/>
      <c r="W4"/>
      <c r="X4"/>
      <c r="Y4"/>
      <c r="Z4"/>
      <c r="AA4"/>
      <c r="AB4"/>
      <c r="AC4"/>
      <c r="AD4"/>
      <c r="AE4"/>
      <c r="AF4"/>
      <c r="AG4"/>
    </row>
    <row r="6" spans="1:33" x14ac:dyDescent="0.25">
      <c r="B6" s="957" t="s">
        <v>256</v>
      </c>
      <c r="C6" s="957"/>
    </row>
    <row r="7" spans="1:33" x14ac:dyDescent="0.25">
      <c r="A7" s="199" t="s">
        <v>63</v>
      </c>
      <c r="B7" s="237">
        <f>IFERROR(IF(Indice!B6="","2XX2",YEAR(Indice!B6)),"2XX2")</f>
        <v>2023</v>
      </c>
      <c r="C7" s="237">
        <f>IFERROR(YEAR(Indice!B6-365),"2XX1")</f>
        <v>2022</v>
      </c>
    </row>
    <row r="8" spans="1:33" x14ac:dyDescent="0.25">
      <c r="A8" s="105" t="s">
        <v>120</v>
      </c>
      <c r="B8" s="105">
        <v>0</v>
      </c>
      <c r="C8" s="105">
        <v>0</v>
      </c>
    </row>
    <row r="9" spans="1:33" x14ac:dyDescent="0.25">
      <c r="A9" s="105" t="s">
        <v>121</v>
      </c>
      <c r="B9" s="105">
        <v>0</v>
      </c>
      <c r="C9" s="105">
        <v>0</v>
      </c>
    </row>
    <row r="10" spans="1:33" x14ac:dyDescent="0.25">
      <c r="A10" s="105" t="s">
        <v>122</v>
      </c>
      <c r="B10" s="105">
        <v>0</v>
      </c>
      <c r="C10" s="105">
        <v>0</v>
      </c>
    </row>
    <row r="11" spans="1:33" x14ac:dyDescent="0.25">
      <c r="A11" s="105" t="s">
        <v>123</v>
      </c>
    </row>
    <row r="12" spans="1:33" x14ac:dyDescent="0.25">
      <c r="A12" s="105" t="s">
        <v>2</v>
      </c>
      <c r="B12" s="176">
        <f>SUM($B$8:B11)</f>
        <v>0</v>
      </c>
      <c r="C12" s="176">
        <f>SUM($C$8:C11)</f>
        <v>0</v>
      </c>
    </row>
  </sheetData>
  <mergeCells count="1">
    <mergeCell ref="B6:C6"/>
  </mergeCells>
  <hyperlinks>
    <hyperlink ref="F1" location="BG!A1" display="BG"/>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2"/>
  <dimension ref="A1:P13"/>
  <sheetViews>
    <sheetView workbookViewId="0">
      <selection activeCell="E1" sqref="E1"/>
    </sheetView>
  </sheetViews>
  <sheetFormatPr baseColWidth="10" defaultRowHeight="15" x14ac:dyDescent="0.25"/>
  <cols>
    <col min="1" max="1" width="51.5703125" style="105" customWidth="1"/>
    <col min="2" max="3" width="22.7109375" style="311" customWidth="1"/>
    <col min="4" max="16" width="11.42578125" style="105"/>
  </cols>
  <sheetData>
    <row r="1" spans="1:7" x14ac:dyDescent="0.25">
      <c r="A1" s="105" t="str">
        <f>Indice!C1</f>
        <v>RIEDER &amp; CIA. S.A.C.I.</v>
      </c>
      <c r="G1" s="120" t="s">
        <v>115</v>
      </c>
    </row>
    <row r="5" spans="1:7" x14ac:dyDescent="0.25">
      <c r="A5" s="209" t="s">
        <v>283</v>
      </c>
      <c r="B5" s="357"/>
      <c r="C5" s="357"/>
      <c r="D5" s="209"/>
    </row>
    <row r="6" spans="1:7" s="17" customFormat="1" x14ac:dyDescent="0.25">
      <c r="A6" s="121"/>
      <c r="B6" s="362"/>
      <c r="C6" s="362"/>
      <c r="D6" s="121"/>
    </row>
    <row r="7" spans="1:7" x14ac:dyDescent="0.25">
      <c r="B7" s="960" t="s">
        <v>256</v>
      </c>
      <c r="C7" s="960"/>
    </row>
    <row r="8" spans="1:7" x14ac:dyDescent="0.25">
      <c r="A8" s="200" t="s">
        <v>64</v>
      </c>
      <c r="B8" s="422">
        <f>IFERROR(IF(Indice!B6="","2XX2",YEAR(Indice!B6)),"2XX2")</f>
        <v>2023</v>
      </c>
      <c r="C8" s="422">
        <f>IFERROR(YEAR(Indice!B6-365),"2XX1")</f>
        <v>2022</v>
      </c>
    </row>
    <row r="9" spans="1:7" x14ac:dyDescent="0.25">
      <c r="A9" s="105" t="s">
        <v>1118</v>
      </c>
      <c r="B9" s="432">
        <v>0</v>
      </c>
      <c r="C9" s="432">
        <v>170888014</v>
      </c>
    </row>
    <row r="10" spans="1:7" x14ac:dyDescent="0.25">
      <c r="A10" s="105" t="s">
        <v>124</v>
      </c>
      <c r="B10" s="432">
        <v>1437434055</v>
      </c>
      <c r="C10" s="432">
        <v>2815974288</v>
      </c>
    </row>
    <row r="11" spans="1:7" x14ac:dyDescent="0.25">
      <c r="A11" s="105" t="s">
        <v>951</v>
      </c>
      <c r="B11" s="432">
        <v>-1437434055</v>
      </c>
      <c r="C11" s="432">
        <v>-2815974288</v>
      </c>
    </row>
    <row r="12" spans="1:7" x14ac:dyDescent="0.25">
      <c r="A12" s="105" t="s">
        <v>2</v>
      </c>
      <c r="B12" s="497">
        <f>SUM($B$9:B11)</f>
        <v>0</v>
      </c>
      <c r="C12" s="497">
        <f>SUM($C$9:C11)</f>
        <v>170888014</v>
      </c>
    </row>
    <row r="13" spans="1:7" x14ac:dyDescent="0.25">
      <c r="B13" s="432"/>
      <c r="C13" s="432"/>
    </row>
  </sheetData>
  <mergeCells count="1">
    <mergeCell ref="B7:C7"/>
  </mergeCells>
  <hyperlinks>
    <hyperlink ref="G1" location="BG!A1" display="BG"/>
  </hyperlinks>
  <pageMargins left="0.7" right="0.7" top="0.75" bottom="0.75" header="0.3" footer="0.3"/>
  <pageSetup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3"/>
  <dimension ref="A1:M13"/>
  <sheetViews>
    <sheetView showGridLines="0" workbookViewId="0">
      <selection activeCell="E1" sqref="E1"/>
    </sheetView>
  </sheetViews>
  <sheetFormatPr baseColWidth="10" defaultRowHeight="15" x14ac:dyDescent="0.25"/>
  <cols>
    <col min="1" max="1" width="30.42578125" style="105" bestFit="1" customWidth="1"/>
    <col min="2" max="3" width="22.7109375" style="311" customWidth="1"/>
    <col min="4" max="13" width="11.42578125" style="105"/>
  </cols>
  <sheetData>
    <row r="1" spans="1:13" x14ac:dyDescent="0.25">
      <c r="A1" s="105" t="str">
        <f>Indice!C1</f>
        <v>RIEDER &amp; CIA. S.A.C.I.</v>
      </c>
      <c r="D1" s="120" t="s">
        <v>115</v>
      </c>
    </row>
    <row r="4" spans="1:13" x14ac:dyDescent="0.25">
      <c r="A4" s="962" t="s">
        <v>270</v>
      </c>
      <c r="B4" s="962"/>
      <c r="C4" s="962"/>
      <c r="D4" s="962"/>
    </row>
    <row r="6" spans="1:13" x14ac:dyDescent="0.25">
      <c r="B6" s="960" t="s">
        <v>256</v>
      </c>
      <c r="C6" s="960"/>
    </row>
    <row r="7" spans="1:13" x14ac:dyDescent="0.25">
      <c r="A7" s="968" t="s">
        <v>65</v>
      </c>
      <c r="B7" s="422">
        <f>IFERROR(IF(Indice!B6="","2XX2",YEAR(Indice!B6)),"2XX2")</f>
        <v>2023</v>
      </c>
      <c r="C7" s="422">
        <f>IFERROR(YEAR(Indice!B6-365),"2XX1")</f>
        <v>2022</v>
      </c>
    </row>
    <row r="8" spans="1:13" x14ac:dyDescent="0.25">
      <c r="A8" s="968"/>
      <c r="B8" s="380"/>
      <c r="C8" s="380"/>
    </row>
    <row r="9" spans="1:13" s="197" customFormat="1" x14ac:dyDescent="0.25">
      <c r="A9" s="226" t="s">
        <v>777</v>
      </c>
      <c r="B9" s="311"/>
      <c r="C9" s="311"/>
      <c r="D9" s="105"/>
      <c r="E9" s="105"/>
      <c r="F9" s="105"/>
      <c r="G9" s="105"/>
      <c r="H9" s="105"/>
      <c r="I9" s="105"/>
      <c r="J9" s="105"/>
      <c r="K9" s="105"/>
      <c r="L9" s="105"/>
      <c r="M9" s="105"/>
    </row>
    <row r="10" spans="1:13" s="197" customFormat="1" x14ac:dyDescent="0.25">
      <c r="A10" s="226" t="s">
        <v>779</v>
      </c>
      <c r="B10" s="311"/>
      <c r="C10" s="311"/>
      <c r="D10" s="105"/>
      <c r="E10" s="105"/>
      <c r="F10" s="105"/>
      <c r="G10" s="105"/>
      <c r="H10" s="105"/>
      <c r="I10" s="105"/>
      <c r="J10" s="105"/>
      <c r="K10" s="105"/>
      <c r="L10" s="105"/>
      <c r="M10" s="105"/>
    </row>
    <row r="11" spans="1:13" s="197" customFormat="1" x14ac:dyDescent="0.25">
      <c r="A11" s="226" t="s">
        <v>778</v>
      </c>
      <c r="B11" s="311"/>
      <c r="C11" s="311"/>
      <c r="D11" s="105"/>
      <c r="E11" s="105"/>
      <c r="F11" s="105"/>
      <c r="G11" s="105"/>
      <c r="H11" s="105"/>
      <c r="I11" s="105"/>
      <c r="J11" s="105"/>
      <c r="K11" s="105"/>
      <c r="L11" s="105"/>
      <c r="M11" s="105"/>
    </row>
    <row r="12" spans="1:13" x14ac:dyDescent="0.25">
      <c r="A12" s="105" t="s">
        <v>1046</v>
      </c>
      <c r="B12" s="432">
        <v>58448589321</v>
      </c>
      <c r="C12" s="432">
        <v>11652528082</v>
      </c>
    </row>
    <row r="13" spans="1:13" x14ac:dyDescent="0.25">
      <c r="A13" s="105" t="s">
        <v>2</v>
      </c>
      <c r="B13" s="497">
        <f>SUM($B$9:B12)</f>
        <v>58448589321</v>
      </c>
      <c r="C13" s="497">
        <f>SUM($C$9:C12)</f>
        <v>11652528082</v>
      </c>
    </row>
  </sheetData>
  <mergeCells count="3">
    <mergeCell ref="A4:D4"/>
    <mergeCell ref="A7:A8"/>
    <mergeCell ref="B6:C6"/>
  </mergeCells>
  <hyperlinks>
    <hyperlink ref="D1" location="BG!A1" display="BG"/>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4"/>
  <dimension ref="A1:G16"/>
  <sheetViews>
    <sheetView showGridLines="0" workbookViewId="0">
      <selection activeCell="E1" sqref="E1"/>
    </sheetView>
  </sheetViews>
  <sheetFormatPr baseColWidth="10" defaultRowHeight="15" x14ac:dyDescent="0.25"/>
  <cols>
    <col min="1" max="1" width="51.140625" customWidth="1"/>
    <col min="2" max="2" width="17.85546875" style="301" customWidth="1"/>
    <col min="3" max="3" width="16.5703125" style="301" bestFit="1" customWidth="1"/>
    <col min="4" max="4" width="3.42578125" bestFit="1" customWidth="1"/>
    <col min="5" max="5" width="51.5703125" bestFit="1" customWidth="1"/>
    <col min="6" max="7" width="17.140625" style="301" customWidth="1"/>
  </cols>
  <sheetData>
    <row r="1" spans="1:7" x14ac:dyDescent="0.25">
      <c r="A1" t="str">
        <f>Indice!C1</f>
        <v>RIEDER &amp; CIA. S.A.C.I.</v>
      </c>
      <c r="D1" s="119" t="s">
        <v>115</v>
      </c>
    </row>
    <row r="3" spans="1:7" x14ac:dyDescent="0.25">
      <c r="A3" s="209" t="s">
        <v>271</v>
      </c>
      <c r="B3" s="357"/>
      <c r="C3" s="357"/>
    </row>
    <row r="4" spans="1:7" x14ac:dyDescent="0.25">
      <c r="A4" s="969" t="s">
        <v>256</v>
      </c>
      <c r="B4" s="969"/>
    </row>
    <row r="5" spans="1:7" x14ac:dyDescent="0.25">
      <c r="A5" s="6"/>
      <c r="E5" s="6"/>
      <c r="F5" s="359"/>
      <c r="G5" s="359"/>
    </row>
    <row r="6" spans="1:7" x14ac:dyDescent="0.25">
      <c r="A6" s="14" t="s">
        <v>61</v>
      </c>
      <c r="B6" s="414">
        <f>IFERROR(IF(Indice!B6="","2XX2",YEAR(Indice!B6)),"2XX2")</f>
        <v>2023</v>
      </c>
      <c r="C6" s="414">
        <f>IFERROR(YEAR(Indice!B6-365),"2XX1")</f>
        <v>2022</v>
      </c>
      <c r="E6" s="14" t="s">
        <v>765</v>
      </c>
      <c r="F6" s="414">
        <f>IFERROR(IF(Indice!B6="","2XX2",YEAR(Indice!B6)),"2XX2")</f>
        <v>2023</v>
      </c>
      <c r="G6" s="414">
        <f>IFERROR(YEAR(Indice!B6-365),"2XX1")</f>
        <v>2022</v>
      </c>
    </row>
    <row r="7" spans="1:7" x14ac:dyDescent="0.25">
      <c r="A7" s="6" t="s">
        <v>125</v>
      </c>
      <c r="B7" s="13"/>
      <c r="C7" s="13"/>
      <c r="E7" s="6" t="s">
        <v>125</v>
      </c>
      <c r="F7" s="13"/>
      <c r="G7" s="13"/>
    </row>
    <row r="8" spans="1:7" x14ac:dyDescent="0.25">
      <c r="A8" s="15" t="s">
        <v>17</v>
      </c>
      <c r="B8" s="300"/>
      <c r="C8" s="381"/>
      <c r="E8" s="15" t="s">
        <v>17</v>
      </c>
      <c r="F8" s="300"/>
      <c r="G8" s="381"/>
    </row>
    <row r="9" spans="1:7" x14ac:dyDescent="0.25">
      <c r="A9" s="15" t="s">
        <v>18</v>
      </c>
      <c r="B9" s="300"/>
      <c r="C9" s="381"/>
      <c r="E9" s="15" t="s">
        <v>18</v>
      </c>
      <c r="F9" s="300"/>
      <c r="G9" s="381"/>
    </row>
    <row r="10" spans="1:7" x14ac:dyDescent="0.25">
      <c r="A10" s="15" t="s">
        <v>127</v>
      </c>
      <c r="B10" s="431">
        <v>0</v>
      </c>
      <c r="C10" s="431">
        <v>145165408619</v>
      </c>
      <c r="E10" s="15" t="s">
        <v>127</v>
      </c>
      <c r="F10" s="300"/>
      <c r="G10" s="381"/>
    </row>
    <row r="11" spans="1:7" x14ac:dyDescent="0.25">
      <c r="A11" s="6" t="s">
        <v>775</v>
      </c>
      <c r="B11" s="431"/>
      <c r="C11" s="431"/>
      <c r="E11" s="6" t="s">
        <v>775</v>
      </c>
      <c r="F11" s="300"/>
      <c r="G11" s="381"/>
    </row>
    <row r="12" spans="1:7" x14ac:dyDescent="0.25">
      <c r="A12" s="6" t="s">
        <v>126</v>
      </c>
      <c r="B12" s="431"/>
      <c r="C12" s="431"/>
      <c r="E12" s="6" t="s">
        <v>126</v>
      </c>
      <c r="F12" s="300"/>
      <c r="G12" s="381"/>
    </row>
    <row r="13" spans="1:7" x14ac:dyDescent="0.25">
      <c r="A13" s="6" t="s">
        <v>1047</v>
      </c>
      <c r="B13" s="431">
        <v>0</v>
      </c>
      <c r="C13" s="431">
        <v>-92938721046</v>
      </c>
      <c r="E13" s="211" t="s">
        <v>1046</v>
      </c>
      <c r="F13" s="334">
        <v>14571350057</v>
      </c>
      <c r="G13" s="334">
        <v>7143339086</v>
      </c>
    </row>
    <row r="14" spans="1:7" s="17" customFormat="1" ht="15.75" thickBot="1" x14ac:dyDescent="0.3">
      <c r="A14" s="16" t="s">
        <v>15</v>
      </c>
      <c r="B14" s="498">
        <f>SUM(B8:B13)</f>
        <v>0</v>
      </c>
      <c r="C14" s="499">
        <f>SUM(C8:C13)</f>
        <v>52226687573</v>
      </c>
      <c r="E14" s="16" t="s">
        <v>15</v>
      </c>
      <c r="F14" s="498">
        <f>SUM(F8:F13)</f>
        <v>14571350057</v>
      </c>
      <c r="G14" s="499">
        <f>SUM(G8:G13)</f>
        <v>7143339086</v>
      </c>
    </row>
    <row r="15" spans="1:7" s="17" customFormat="1" ht="15.75" thickTop="1" x14ac:dyDescent="0.25">
      <c r="A15" s="16"/>
      <c r="B15" s="500"/>
      <c r="C15" s="501"/>
      <c r="F15" s="312"/>
      <c r="G15" s="312"/>
    </row>
    <row r="16" spans="1:7" x14ac:dyDescent="0.25">
      <c r="E16" s="16"/>
      <c r="F16" s="13"/>
      <c r="G16" s="13"/>
    </row>
  </sheetData>
  <mergeCells count="1">
    <mergeCell ref="A4:B4"/>
  </mergeCells>
  <hyperlinks>
    <hyperlink ref="D1" location="BG!A1" display="BG"/>
  </hyperlinks>
  <printOptions horizontalCentered="1"/>
  <pageMargins left="0.70866141732283472" right="0.70866141732283472" top="0.74803149606299213" bottom="0.74803149606299213" header="0.31496062992125984" footer="0.31496062992125984"/>
  <pageSetup paperSize="5" scale="8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5"/>
  <dimension ref="A1:L12"/>
  <sheetViews>
    <sheetView showGridLines="0" workbookViewId="0">
      <selection activeCell="E1" sqref="E1"/>
    </sheetView>
  </sheetViews>
  <sheetFormatPr baseColWidth="10" defaultRowHeight="15" x14ac:dyDescent="0.25"/>
  <cols>
    <col min="1" max="1" width="38.28515625" customWidth="1"/>
    <col min="2" max="2" width="19.5703125" style="301" customWidth="1"/>
    <col min="3" max="3" width="17.85546875" style="301" customWidth="1"/>
    <col min="4" max="4" width="15.42578125" customWidth="1"/>
    <col min="5" max="5" width="10.7109375" customWidth="1"/>
    <col min="6" max="6" width="33.5703125" customWidth="1"/>
    <col min="7" max="7" width="1.140625" customWidth="1"/>
    <col min="9" max="9" width="1.140625" customWidth="1"/>
    <col min="10" max="10" width="18.140625" customWidth="1"/>
    <col min="11" max="11" width="1.140625" customWidth="1"/>
    <col min="12" max="12" width="13.140625" customWidth="1"/>
  </cols>
  <sheetData>
    <row r="1" spans="1:12" x14ac:dyDescent="0.25">
      <c r="A1" t="str">
        <f>Indice!C1</f>
        <v>RIEDER &amp; CIA. S.A.C.I.</v>
      </c>
      <c r="D1" s="119" t="s">
        <v>115</v>
      </c>
    </row>
    <row r="4" spans="1:12" x14ac:dyDescent="0.25">
      <c r="A4" s="970" t="s">
        <v>273</v>
      </c>
      <c r="B4" s="970"/>
      <c r="C4" s="970"/>
      <c r="D4" s="970"/>
      <c r="E4" s="174"/>
      <c r="F4" s="174"/>
      <c r="G4" s="174"/>
      <c r="H4" s="174"/>
      <c r="I4" s="174"/>
      <c r="J4" s="174"/>
      <c r="K4" s="174"/>
      <c r="L4" s="174"/>
    </row>
    <row r="5" spans="1:12" x14ac:dyDescent="0.25">
      <c r="E5" s="46"/>
      <c r="F5" s="46"/>
      <c r="G5" s="46"/>
      <c r="H5" s="46"/>
      <c r="I5" s="46"/>
      <c r="J5" s="46"/>
      <c r="K5" s="46"/>
      <c r="L5" s="46"/>
    </row>
    <row r="6" spans="1:12" s="197" customFormat="1" x14ac:dyDescent="0.25">
      <c r="A6" s="197" t="s">
        <v>780</v>
      </c>
      <c r="B6" s="414">
        <f>IFERROR(IF(Indice!B6="","2XX2",YEAR(Indice!B6)),"2XX2")</f>
        <v>2023</v>
      </c>
      <c r="C6" s="414">
        <f>IFERROR(YEAR(Indice!B6-365),"2XX1")</f>
        <v>2022</v>
      </c>
      <c r="E6" s="46"/>
      <c r="F6" s="46"/>
      <c r="G6" s="46"/>
      <c r="H6" s="46"/>
      <c r="I6" s="46"/>
      <c r="J6" s="46"/>
      <c r="K6" s="46"/>
      <c r="L6" s="46"/>
    </row>
    <row r="7" spans="1:12" s="197" customFormat="1" x14ac:dyDescent="0.25">
      <c r="A7" s="197" t="s">
        <v>781</v>
      </c>
      <c r="B7" s="301"/>
      <c r="C7" s="301"/>
      <c r="E7" s="46"/>
      <c r="F7" s="46"/>
      <c r="G7" s="46"/>
      <c r="H7" s="46"/>
      <c r="I7" s="46"/>
      <c r="J7" s="46"/>
      <c r="K7" s="46"/>
      <c r="L7" s="46"/>
    </row>
    <row r="8" spans="1:12" s="197" customFormat="1" x14ac:dyDescent="0.25">
      <c r="A8" s="197" t="s">
        <v>784</v>
      </c>
      <c r="B8" s="334">
        <f>482236000000</f>
        <v>482236000000</v>
      </c>
      <c r="C8" s="334">
        <v>482236000000</v>
      </c>
      <c r="E8" s="46"/>
      <c r="F8" s="46"/>
      <c r="G8" s="46"/>
      <c r="H8" s="46"/>
      <c r="I8" s="46"/>
      <c r="J8" s="46"/>
      <c r="K8" s="46"/>
      <c r="L8" s="46"/>
    </row>
    <row r="9" spans="1:12" s="302" customFormat="1" x14ac:dyDescent="0.25">
      <c r="A9" s="302" t="s">
        <v>855</v>
      </c>
      <c r="B9" s="301">
        <v>0</v>
      </c>
      <c r="C9" s="301">
        <v>0</v>
      </c>
      <c r="E9" s="46"/>
      <c r="F9" s="46"/>
      <c r="G9" s="46"/>
      <c r="H9" s="46"/>
      <c r="I9" s="46"/>
      <c r="J9" s="46"/>
      <c r="K9" s="46"/>
      <c r="L9" s="46"/>
    </row>
    <row r="10" spans="1:12" s="197" customFormat="1" x14ac:dyDescent="0.25">
      <c r="A10" s="197" t="s">
        <v>783</v>
      </c>
      <c r="B10" s="301">
        <v>482236</v>
      </c>
      <c r="C10" s="301">
        <v>482236</v>
      </c>
      <c r="E10" s="46"/>
      <c r="F10" s="46"/>
      <c r="G10" s="46"/>
      <c r="H10" s="46"/>
      <c r="I10" s="46"/>
      <c r="J10" s="46"/>
      <c r="K10" s="46"/>
      <c r="L10" s="46"/>
    </row>
    <row r="11" spans="1:12" s="197" customFormat="1" x14ac:dyDescent="0.25">
      <c r="A11" s="225" t="s">
        <v>782</v>
      </c>
      <c r="B11" s="502">
        <v>1000000</v>
      </c>
      <c r="C11" s="502">
        <v>1000000</v>
      </c>
      <c r="E11" s="46"/>
      <c r="F11" s="46"/>
      <c r="G11" s="46"/>
      <c r="H11" s="46"/>
      <c r="I11" s="46"/>
      <c r="J11" s="46"/>
      <c r="K11" s="46"/>
      <c r="L11" s="46"/>
    </row>
    <row r="12" spans="1:12" x14ac:dyDescent="0.25">
      <c r="A12" t="s">
        <v>2</v>
      </c>
      <c r="B12" s="334">
        <f>+B8</f>
        <v>482236000000</v>
      </c>
      <c r="C12" s="334">
        <f>+C8</f>
        <v>482236000000</v>
      </c>
    </row>
  </sheetData>
  <mergeCells count="1">
    <mergeCell ref="A4:D4"/>
  </mergeCells>
  <hyperlinks>
    <hyperlink ref="D1" location="BG!A1" display="BG"/>
  </hyperlinks>
  <pageMargins left="0.70866141732283472" right="0.70866141732283472" top="0.74803149606299213" bottom="0.74803149606299213" header="0.31496062992125984" footer="0.31496062992125984"/>
  <pageSetup paperSize="9" scale="80"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6"/>
  <dimension ref="A1:O26"/>
  <sheetViews>
    <sheetView topLeftCell="A13" workbookViewId="0">
      <selection activeCell="E1" sqref="E1"/>
    </sheetView>
  </sheetViews>
  <sheetFormatPr baseColWidth="10" defaultRowHeight="15" x14ac:dyDescent="0.25"/>
  <cols>
    <col min="1" max="1" width="24.85546875" style="105" customWidth="1"/>
    <col min="2" max="2" width="18.5703125" style="311" customWidth="1"/>
    <col min="3" max="3" width="16.7109375" style="311" customWidth="1"/>
    <col min="4" max="15" width="11.42578125" style="105"/>
  </cols>
  <sheetData>
    <row r="1" spans="1:15" x14ac:dyDescent="0.25">
      <c r="A1" s="105" t="str">
        <f>Indice!C1</f>
        <v>RIEDER &amp; CIA. S.A.C.I.</v>
      </c>
      <c r="F1" s="120" t="s">
        <v>115</v>
      </c>
    </row>
    <row r="3" spans="1:15" x14ac:dyDescent="0.25">
      <c r="J3" s="17"/>
      <c r="K3" s="17"/>
    </row>
    <row r="4" spans="1:15" x14ac:dyDescent="0.25">
      <c r="A4" s="962" t="s">
        <v>275</v>
      </c>
      <c r="B4" s="962"/>
      <c r="C4" s="962"/>
      <c r="D4" s="962"/>
      <c r="E4" s="962"/>
      <c r="F4" s="962"/>
      <c r="G4" s="123"/>
      <c r="H4" s="123"/>
      <c r="I4" s="123"/>
      <c r="J4" s="17"/>
      <c r="K4" s="17"/>
      <c r="L4" s="123"/>
      <c r="M4" s="123"/>
    </row>
    <row r="5" spans="1:15" x14ac:dyDescent="0.25">
      <c r="J5" s="17"/>
      <c r="K5" s="17"/>
    </row>
    <row r="6" spans="1:15" x14ac:dyDescent="0.25">
      <c r="B6" s="960" t="s">
        <v>256</v>
      </c>
      <c r="C6" s="960"/>
    </row>
    <row r="7" spans="1:15" x14ac:dyDescent="0.25">
      <c r="B7" s="414">
        <f>IFERROR(IF(Indice!B6="","2XX2",YEAR(Indice!B6)),"2XX2")</f>
        <v>2023</v>
      </c>
      <c r="C7" s="414">
        <f>IFERROR(YEAR(Indice!B6-365),"2XX1")</f>
        <v>2022</v>
      </c>
    </row>
    <row r="8" spans="1:15" x14ac:dyDescent="0.25">
      <c r="A8" s="228" t="s">
        <v>129</v>
      </c>
      <c r="B8" s="503">
        <f>169902145065-204997066190-114110273632</f>
        <v>-149205194757</v>
      </c>
      <c r="C8" s="503">
        <v>-149205194757</v>
      </c>
    </row>
    <row r="9" spans="1:15" s="197" customFormat="1" x14ac:dyDescent="0.25">
      <c r="A9" s="106"/>
      <c r="B9" s="432"/>
      <c r="C9" s="432"/>
      <c r="D9" s="105"/>
      <c r="E9" s="105"/>
      <c r="F9" s="105"/>
      <c r="G9" s="105"/>
      <c r="H9" s="105"/>
      <c r="I9" s="105"/>
      <c r="J9" s="105"/>
      <c r="K9" s="105"/>
      <c r="L9" s="105"/>
      <c r="M9" s="105"/>
      <c r="N9" s="105"/>
      <c r="O9" s="105"/>
    </row>
    <row r="10" spans="1:15" s="197" customFormat="1" x14ac:dyDescent="0.25">
      <c r="A10" s="106"/>
      <c r="B10" s="432"/>
      <c r="C10" s="432"/>
      <c r="D10" s="105"/>
      <c r="E10" s="105"/>
      <c r="F10" s="105"/>
      <c r="G10" s="105"/>
      <c r="H10" s="105"/>
      <c r="I10" s="105"/>
      <c r="J10" s="105"/>
      <c r="K10" s="105"/>
      <c r="L10" s="105"/>
      <c r="M10" s="105"/>
      <c r="N10" s="105"/>
      <c r="O10" s="105"/>
    </row>
    <row r="11" spans="1:15" s="197" customFormat="1" x14ac:dyDescent="0.25">
      <c r="A11" s="106"/>
      <c r="B11" s="432"/>
      <c r="C11" s="432"/>
      <c r="D11" s="105"/>
      <c r="E11" s="105"/>
      <c r="F11" s="105"/>
      <c r="G11" s="105"/>
      <c r="H11" s="105"/>
      <c r="I11" s="105"/>
      <c r="J11" s="105"/>
      <c r="K11" s="105"/>
      <c r="L11" s="105"/>
      <c r="M11" s="105"/>
      <c r="N11" s="105"/>
      <c r="O11" s="105"/>
    </row>
    <row r="12" spans="1:15" x14ac:dyDescent="0.25">
      <c r="A12" s="228" t="s">
        <v>130</v>
      </c>
      <c r="B12" s="504">
        <v>13377386066</v>
      </c>
      <c r="C12" s="504">
        <v>12965998544</v>
      </c>
    </row>
    <row r="13" spans="1:15" s="197" customFormat="1" x14ac:dyDescent="0.25">
      <c r="A13" s="106"/>
      <c r="B13" s="432"/>
      <c r="C13" s="432"/>
      <c r="D13" s="105"/>
      <c r="E13" s="105"/>
      <c r="F13" s="105"/>
      <c r="G13" s="105"/>
      <c r="H13" s="105"/>
      <c r="I13" s="105"/>
      <c r="J13" s="105"/>
      <c r="K13" s="105"/>
      <c r="L13" s="105"/>
      <c r="M13" s="105"/>
      <c r="N13" s="105"/>
      <c r="O13" s="105"/>
    </row>
    <row r="14" spans="1:15" s="197" customFormat="1" x14ac:dyDescent="0.25">
      <c r="A14" s="106"/>
      <c r="B14" s="432"/>
      <c r="C14" s="432"/>
      <c r="D14" s="105"/>
      <c r="E14" s="105"/>
      <c r="F14" s="105"/>
      <c r="G14" s="105"/>
      <c r="H14" s="105"/>
      <c r="I14" s="105"/>
      <c r="J14" s="105"/>
      <c r="K14" s="105"/>
      <c r="L14" s="105"/>
      <c r="M14" s="105"/>
      <c r="N14" s="105"/>
      <c r="O14" s="105"/>
    </row>
    <row r="15" spans="1:15" s="197" customFormat="1" x14ac:dyDescent="0.25">
      <c r="A15" s="106"/>
      <c r="B15" s="432"/>
      <c r="C15" s="432"/>
      <c r="D15" s="105"/>
      <c r="E15" s="105"/>
      <c r="F15" s="105"/>
      <c r="G15" s="105"/>
      <c r="H15" s="105"/>
      <c r="I15" s="105"/>
      <c r="J15" s="105"/>
      <c r="K15" s="105"/>
      <c r="L15" s="105"/>
      <c r="M15" s="105"/>
      <c r="N15" s="105"/>
      <c r="O15" s="105"/>
    </row>
    <row r="16" spans="1:15" x14ac:dyDescent="0.25">
      <c r="A16" s="228" t="s">
        <v>131</v>
      </c>
      <c r="B16" s="504">
        <v>28377304569</v>
      </c>
      <c r="C16" s="504">
        <v>28377304569</v>
      </c>
    </row>
    <row r="17" spans="1:15" s="197" customFormat="1" x14ac:dyDescent="0.25">
      <c r="A17" s="106"/>
      <c r="B17" s="432"/>
      <c r="C17" s="432"/>
      <c r="D17" s="105"/>
      <c r="E17" s="105"/>
      <c r="F17" s="105"/>
      <c r="G17" s="105"/>
      <c r="H17" s="105"/>
      <c r="I17" s="105"/>
      <c r="J17" s="105"/>
      <c r="K17" s="105"/>
      <c r="L17" s="105"/>
      <c r="M17" s="105"/>
      <c r="N17" s="105"/>
      <c r="O17" s="105"/>
    </row>
    <row r="18" spans="1:15" s="197" customFormat="1" x14ac:dyDescent="0.25">
      <c r="A18" s="106"/>
      <c r="B18" s="311"/>
      <c r="C18" s="311"/>
      <c r="D18" s="105"/>
      <c r="E18" s="105"/>
      <c r="F18" s="105"/>
      <c r="G18" s="105"/>
      <c r="H18" s="105"/>
      <c r="I18" s="105"/>
      <c r="J18" s="105"/>
      <c r="K18" s="105"/>
      <c r="L18" s="105"/>
      <c r="M18" s="105"/>
      <c r="N18" s="105"/>
      <c r="O18" s="105"/>
    </row>
    <row r="19" spans="1:15" s="197" customFormat="1" x14ac:dyDescent="0.25">
      <c r="A19" s="106"/>
      <c r="B19" s="311"/>
      <c r="C19" s="311"/>
      <c r="D19" s="105"/>
      <c r="E19" s="105"/>
      <c r="F19" s="105"/>
      <c r="G19" s="105"/>
      <c r="H19" s="105"/>
      <c r="I19" s="105"/>
      <c r="J19" s="105"/>
      <c r="K19" s="105"/>
      <c r="L19" s="105"/>
      <c r="M19" s="105"/>
      <c r="N19" s="105"/>
      <c r="O19" s="105"/>
    </row>
    <row r="20" spans="1:15" x14ac:dyDescent="0.25">
      <c r="A20" s="228" t="s">
        <v>132</v>
      </c>
      <c r="B20" s="382">
        <f>+SUM($B$21:B22)</f>
        <v>0</v>
      </c>
      <c r="C20" s="382">
        <f>+SUM($B$21:C22)</f>
        <v>0</v>
      </c>
    </row>
    <row r="21" spans="1:15" x14ac:dyDescent="0.25">
      <c r="A21" s="227" t="s">
        <v>785</v>
      </c>
    </row>
    <row r="22" spans="1:15" x14ac:dyDescent="0.25">
      <c r="A22" s="105" t="s">
        <v>786</v>
      </c>
    </row>
    <row r="24" spans="1:15" x14ac:dyDescent="0.25">
      <c r="A24" s="228" t="s">
        <v>2410</v>
      </c>
      <c r="B24" s="504">
        <v>13072000000</v>
      </c>
      <c r="C24" s="382">
        <v>0</v>
      </c>
    </row>
    <row r="26" spans="1:15" x14ac:dyDescent="0.25">
      <c r="A26" s="228" t="s">
        <v>2474</v>
      </c>
      <c r="B26" s="504">
        <v>114110273632</v>
      </c>
      <c r="C26" s="382">
        <v>0</v>
      </c>
    </row>
  </sheetData>
  <mergeCells count="2">
    <mergeCell ref="A4:F4"/>
    <mergeCell ref="B6:C6"/>
  </mergeCells>
  <hyperlinks>
    <hyperlink ref="F1" location="BG!A1" display="BG"/>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7"/>
  <dimension ref="A1:Y8"/>
  <sheetViews>
    <sheetView workbookViewId="0">
      <selection activeCell="E1" sqref="E1"/>
    </sheetView>
  </sheetViews>
  <sheetFormatPr baseColWidth="10" defaultRowHeight="15" x14ac:dyDescent="0.25"/>
  <cols>
    <col min="1" max="1" width="34.42578125" style="17" customWidth="1"/>
    <col min="2" max="3" width="19" style="17" customWidth="1"/>
    <col min="4" max="25" width="11.42578125" style="17"/>
  </cols>
  <sheetData>
    <row r="1" spans="1:6" x14ac:dyDescent="0.25">
      <c r="A1" s="17" t="str">
        <f>Indice!C1</f>
        <v>RIEDER &amp; CIA. S.A.C.I.</v>
      </c>
      <c r="F1" s="124" t="s">
        <v>115</v>
      </c>
    </row>
    <row r="4" spans="1:6" x14ac:dyDescent="0.25">
      <c r="A4" s="209" t="s">
        <v>274</v>
      </c>
      <c r="B4" s="209"/>
      <c r="C4" s="209"/>
      <c r="D4" s="209"/>
      <c r="E4" s="174"/>
      <c r="F4" s="175"/>
    </row>
    <row r="6" spans="1:6" x14ac:dyDescent="0.25">
      <c r="B6" s="957" t="s">
        <v>256</v>
      </c>
      <c r="C6" s="957"/>
    </row>
    <row r="7" spans="1:6" x14ac:dyDescent="0.25">
      <c r="B7" s="261">
        <f>IFERROR(IF(Indice!B6="","2XX2",YEAR(Indice!B6)),"2XX2")</f>
        <v>2023</v>
      </c>
      <c r="C7" s="261">
        <f>+IFERROR(YEAR(Indice!B6-365),"2XX1")</f>
        <v>2022</v>
      </c>
    </row>
    <row r="8" spans="1:6" x14ac:dyDescent="0.25">
      <c r="A8" s="125" t="s">
        <v>66</v>
      </c>
    </row>
  </sheetData>
  <mergeCells count="1">
    <mergeCell ref="B6:C6"/>
  </mergeCells>
  <hyperlinks>
    <hyperlink ref="F1" location="BG!A1" display="BG"/>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8"/>
  <dimension ref="A1:AF10"/>
  <sheetViews>
    <sheetView workbookViewId="0">
      <selection activeCell="E1" sqref="E1"/>
    </sheetView>
  </sheetViews>
  <sheetFormatPr baseColWidth="10" defaultRowHeight="15" x14ac:dyDescent="0.25"/>
  <cols>
    <col min="1" max="1" width="40.7109375" style="17" customWidth="1"/>
    <col min="2" max="3" width="19" style="312" customWidth="1"/>
    <col min="4" max="32" width="11.42578125" style="17"/>
  </cols>
  <sheetData>
    <row r="1" spans="1:6" x14ac:dyDescent="0.25">
      <c r="A1" s="17" t="str">
        <f>Indice!C1</f>
        <v>RIEDER &amp; CIA. S.A.C.I.</v>
      </c>
      <c r="F1" s="124" t="s">
        <v>115</v>
      </c>
    </row>
    <row r="4" spans="1:6" x14ac:dyDescent="0.25">
      <c r="A4" s="209" t="s">
        <v>276</v>
      </c>
      <c r="B4" s="357"/>
      <c r="C4" s="357"/>
      <c r="D4" s="209"/>
      <c r="E4" s="209"/>
      <c r="F4" s="209"/>
    </row>
    <row r="6" spans="1:6" x14ac:dyDescent="0.25">
      <c r="B6" s="960" t="s">
        <v>256</v>
      </c>
      <c r="C6" s="960"/>
    </row>
    <row r="7" spans="1:6" x14ac:dyDescent="0.25">
      <c r="A7" s="125"/>
      <c r="B7" s="414">
        <f>IFERROR(IF(Indice!B6="","2XX2",YEAR(Indice!B6)),"2XX2")</f>
        <v>2023</v>
      </c>
      <c r="C7" s="414">
        <f>+IFERROR(YEAR(Indice!B6-365),"2XX1")</f>
        <v>2022</v>
      </c>
    </row>
    <row r="8" spans="1:6" x14ac:dyDescent="0.25">
      <c r="A8" s="17" t="s">
        <v>133</v>
      </c>
      <c r="B8" s="435">
        <v>36723279350</v>
      </c>
      <c r="C8" s="435">
        <v>16601759387</v>
      </c>
    </row>
    <row r="9" spans="1:6" x14ac:dyDescent="0.25">
      <c r="A9" s="17" t="s">
        <v>135</v>
      </c>
      <c r="B9" s="435">
        <v>7956767582</v>
      </c>
      <c r="C9" s="435">
        <v>20121519963</v>
      </c>
    </row>
    <row r="10" spans="1:6" x14ac:dyDescent="0.25">
      <c r="A10" s="17" t="s">
        <v>260</v>
      </c>
      <c r="B10" s="436">
        <f>SUM($B$8:B9)</f>
        <v>44680046932</v>
      </c>
      <c r="C10" s="436">
        <f>SUM($C$8:C9)</f>
        <v>36723279350</v>
      </c>
    </row>
  </sheetData>
  <mergeCells count="1">
    <mergeCell ref="B6:C6"/>
  </mergeCells>
  <hyperlinks>
    <hyperlink ref="F1" location="BG!A1" display="BG"/>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J85"/>
  <sheetViews>
    <sheetView showGridLines="0" tabSelected="1" zoomScaleNormal="100" workbookViewId="0">
      <selection activeCell="F63" sqref="F63:G63"/>
    </sheetView>
  </sheetViews>
  <sheetFormatPr baseColWidth="10" defaultRowHeight="11.25" x14ac:dyDescent="0.2"/>
  <cols>
    <col min="1" max="1" width="2.140625" style="39" customWidth="1"/>
    <col min="2" max="2" width="2" style="39" customWidth="1"/>
    <col min="3" max="3" width="2.28515625" style="39" customWidth="1"/>
    <col min="4" max="4" width="51.85546875" style="39" customWidth="1"/>
    <col min="5" max="5" width="10.28515625" style="69" customWidth="1"/>
    <col min="6" max="7" width="21.7109375" style="401" bestFit="1" customWidth="1"/>
    <col min="8" max="16384" width="11.42578125" style="39"/>
  </cols>
  <sheetData>
    <row r="1" spans="1:7" ht="15" x14ac:dyDescent="0.2">
      <c r="D1" s="290" t="s">
        <v>829</v>
      </c>
      <c r="E1" s="142" t="s">
        <v>320</v>
      </c>
    </row>
    <row r="3" spans="1:7" x14ac:dyDescent="0.2">
      <c r="F3" s="402"/>
    </row>
    <row r="7" spans="1:7" ht="12.75" x14ac:dyDescent="0.2">
      <c r="A7" s="860" t="s">
        <v>245</v>
      </c>
      <c r="B7" s="860"/>
      <c r="C7" s="860"/>
      <c r="D7" s="860"/>
      <c r="E7" s="860"/>
      <c r="F7" s="860"/>
      <c r="G7" s="860"/>
    </row>
    <row r="8" spans="1:7" ht="15" customHeight="1" x14ac:dyDescent="0.2">
      <c r="A8" s="860" t="str">
        <f>IFERROR(IF(Indice!B6="","Al dia... de mes… de año 2XX2…","Al "&amp;DAY(Indice!B6)&amp;" de "&amp;VLOOKUP(MONTH(Indice!B6),Indice!S:T,2,0)&amp;" de "&amp;YEAR(Indice!B6)),"Al dia... de mes… de año 2XX2…")</f>
        <v>Al 31 de Diciembre de 2023</v>
      </c>
      <c r="B8" s="860"/>
      <c r="C8" s="860"/>
      <c r="D8" s="860"/>
      <c r="E8" s="860"/>
      <c r="F8" s="860"/>
      <c r="G8" s="860"/>
    </row>
    <row r="9" spans="1:7" ht="12.75" x14ac:dyDescent="0.2">
      <c r="A9" s="864" t="s">
        <v>224</v>
      </c>
      <c r="B9" s="864"/>
      <c r="C9" s="864"/>
      <c r="D9" s="864"/>
      <c r="E9" s="864"/>
      <c r="F9" s="864"/>
      <c r="G9" s="864"/>
    </row>
    <row r="10" spans="1:7" ht="12" x14ac:dyDescent="0.2">
      <c r="A10" s="48"/>
      <c r="B10" s="48"/>
      <c r="C10" s="48"/>
      <c r="D10" s="48"/>
      <c r="E10" s="5"/>
      <c r="F10" s="403"/>
      <c r="G10" s="403"/>
    </row>
    <row r="11" spans="1:7" ht="15" x14ac:dyDescent="0.3">
      <c r="A11" s="48"/>
      <c r="B11" s="140"/>
      <c r="C11" s="140"/>
      <c r="D11" s="140"/>
      <c r="E11" s="203" t="s">
        <v>175</v>
      </c>
      <c r="F11" s="415">
        <f>IFERROR(IF(Indice!B6="","2XX2",YEAR(Indice!B6)),"2XX2")</f>
        <v>2023</v>
      </c>
      <c r="G11" s="415">
        <f>IFERROR(YEAR(Indice!B6-365),"2XX1")</f>
        <v>2022</v>
      </c>
    </row>
    <row r="12" spans="1:7" ht="15" x14ac:dyDescent="0.2">
      <c r="B12" s="869" t="s">
        <v>176</v>
      </c>
      <c r="C12" s="869"/>
      <c r="D12" s="869"/>
      <c r="E12" s="145"/>
    </row>
    <row r="13" spans="1:7" ht="12.75" x14ac:dyDescent="0.2">
      <c r="A13" s="48"/>
      <c r="B13" s="64" t="s">
        <v>177</v>
      </c>
      <c r="C13" s="30"/>
      <c r="D13" s="30"/>
      <c r="E13" s="141"/>
      <c r="F13" s="404"/>
      <c r="G13" s="405"/>
    </row>
    <row r="14" spans="1:7" ht="15" x14ac:dyDescent="0.25">
      <c r="A14" s="48"/>
      <c r="B14" s="30"/>
      <c r="C14" s="862" t="s">
        <v>178</v>
      </c>
      <c r="D14" s="862"/>
      <c r="E14" s="159">
        <v>3</v>
      </c>
      <c r="F14" s="458">
        <f>'Nota 3'!C58</f>
        <v>8838846270.9235001</v>
      </c>
      <c r="G14" s="458">
        <f>'Nota 3'!D58</f>
        <v>33455587048</v>
      </c>
    </row>
    <row r="15" spans="1:7" ht="15" x14ac:dyDescent="0.25">
      <c r="A15" s="48"/>
      <c r="B15" s="30"/>
      <c r="C15" s="862" t="s">
        <v>94</v>
      </c>
      <c r="D15" s="862"/>
      <c r="E15" s="159">
        <v>4</v>
      </c>
      <c r="F15" s="458">
        <f>'Nota 4'!B18</f>
        <v>0</v>
      </c>
      <c r="G15" s="458">
        <f>'Nota 4'!C18</f>
        <v>0</v>
      </c>
    </row>
    <row r="16" spans="1:7" ht="15" x14ac:dyDescent="0.25">
      <c r="A16" s="48"/>
      <c r="B16" s="30"/>
      <c r="C16" s="862" t="s">
        <v>179</v>
      </c>
      <c r="D16" s="862"/>
      <c r="E16" s="159">
        <v>5</v>
      </c>
      <c r="F16" s="458">
        <f>'Nota 5'!C27</f>
        <v>131045190823</v>
      </c>
      <c r="G16" s="458">
        <f>'Nota 5'!D27</f>
        <v>162709652590.72</v>
      </c>
    </row>
    <row r="17" spans="1:10" ht="15" x14ac:dyDescent="0.25">
      <c r="A17" s="63"/>
      <c r="B17" s="30"/>
      <c r="C17" s="862" t="s">
        <v>37</v>
      </c>
      <c r="D17" s="862"/>
      <c r="E17" s="159">
        <v>6</v>
      </c>
      <c r="F17" s="458">
        <f>'Nota 6'!B22</f>
        <v>41649953558</v>
      </c>
      <c r="G17" s="458">
        <f>'Nota 6'!C22</f>
        <v>59227818601</v>
      </c>
    </row>
    <row r="18" spans="1:10" ht="15" x14ac:dyDescent="0.25">
      <c r="A18" s="48"/>
      <c r="B18" s="30"/>
      <c r="C18" s="862" t="s">
        <v>180</v>
      </c>
      <c r="D18" s="862"/>
      <c r="E18" s="159">
        <v>7</v>
      </c>
      <c r="F18" s="458">
        <f>'Nota 7'!B43</f>
        <v>215867328912.2598</v>
      </c>
      <c r="G18" s="458">
        <f>'Nota 7'!C43</f>
        <v>213225262133.42999</v>
      </c>
    </row>
    <row r="19" spans="1:10" ht="15" x14ac:dyDescent="0.25">
      <c r="A19" s="48"/>
      <c r="B19" s="30"/>
      <c r="C19" s="656" t="s">
        <v>2538</v>
      </c>
      <c r="D19" s="692"/>
      <c r="E19" s="159">
        <v>6</v>
      </c>
      <c r="F19" s="458">
        <f>'Nota 6'!B27</f>
        <v>49880500389</v>
      </c>
      <c r="G19" s="458">
        <v>0</v>
      </c>
    </row>
    <row r="20" spans="1:10" ht="12.75" x14ac:dyDescent="0.2">
      <c r="A20" s="48"/>
      <c r="B20" s="30"/>
      <c r="C20" s="64" t="s">
        <v>252</v>
      </c>
      <c r="D20" s="30"/>
      <c r="E20" s="141"/>
      <c r="F20" s="459">
        <f>SUM(F14:F19)</f>
        <v>447281819953.18329</v>
      </c>
      <c r="G20" s="459">
        <f>SUM(G14:G18)</f>
        <v>468618320373.15002</v>
      </c>
    </row>
    <row r="21" spans="1:10" ht="12.75" x14ac:dyDescent="0.2">
      <c r="A21" s="48"/>
      <c r="B21" s="64" t="s">
        <v>181</v>
      </c>
      <c r="C21" s="30"/>
      <c r="D21" s="30"/>
      <c r="E21" s="141"/>
      <c r="F21" s="426"/>
      <c r="G21" s="427"/>
    </row>
    <row r="22" spans="1:10" ht="15" x14ac:dyDescent="0.25">
      <c r="A22" s="48"/>
      <c r="B22" s="30"/>
      <c r="C22" s="862" t="s">
        <v>182</v>
      </c>
      <c r="D22" s="862"/>
      <c r="E22" s="159">
        <v>6</v>
      </c>
      <c r="F22" s="458">
        <f>'Nota 6'!F17</f>
        <v>4777064146</v>
      </c>
      <c r="G22" s="537">
        <f>'Nota 6'!G17</f>
        <v>6162537074</v>
      </c>
    </row>
    <row r="23" spans="1:10" ht="15" x14ac:dyDescent="0.25">
      <c r="A23" s="48"/>
      <c r="B23" s="30"/>
      <c r="C23" s="258" t="s">
        <v>179</v>
      </c>
      <c r="D23" s="258"/>
      <c r="E23" s="159">
        <v>5</v>
      </c>
      <c r="F23" s="458">
        <f>'Nota 5'!C54</f>
        <v>121882076045</v>
      </c>
      <c r="G23" s="537">
        <f>'Nota 5'!D54</f>
        <v>125639502056.58</v>
      </c>
    </row>
    <row r="24" spans="1:10" ht="15" x14ac:dyDescent="0.25">
      <c r="A24" s="48"/>
      <c r="B24" s="30"/>
      <c r="C24" s="862" t="s">
        <v>344</v>
      </c>
      <c r="D24" s="862"/>
      <c r="E24" s="159">
        <v>8</v>
      </c>
      <c r="F24" s="458">
        <f>'Nota 8'!B8</f>
        <v>11373600941.401192</v>
      </c>
      <c r="G24" s="427">
        <f>'Nota 8'!C8</f>
        <v>11233196121.754131</v>
      </c>
    </row>
    <row r="25" spans="1:10" ht="15" x14ac:dyDescent="0.25">
      <c r="A25" s="48"/>
      <c r="B25" s="30"/>
      <c r="C25" s="862" t="s">
        <v>345</v>
      </c>
      <c r="D25" s="862"/>
      <c r="E25" s="159">
        <v>9</v>
      </c>
      <c r="F25" s="458">
        <f>'Nota 9'!L48</f>
        <v>433316380169</v>
      </c>
      <c r="G25" s="427">
        <f>'Nota 9'!M48</f>
        <v>305209588881</v>
      </c>
    </row>
    <row r="26" spans="1:10" ht="15" x14ac:dyDescent="0.25">
      <c r="A26" s="48"/>
      <c r="B26" s="30"/>
      <c r="C26" s="862" t="s">
        <v>194</v>
      </c>
      <c r="D26" s="862"/>
      <c r="E26" s="159">
        <v>10</v>
      </c>
      <c r="F26" s="458">
        <f>'Nota 10'!B19</f>
        <v>0</v>
      </c>
      <c r="G26" s="427">
        <f>'Nota 10'!C19</f>
        <v>0</v>
      </c>
    </row>
    <row r="27" spans="1:10" ht="15" x14ac:dyDescent="0.25">
      <c r="A27" s="48"/>
      <c r="B27" s="30"/>
      <c r="C27" s="862" t="s">
        <v>108</v>
      </c>
      <c r="D27" s="862"/>
      <c r="E27" s="159">
        <v>11</v>
      </c>
      <c r="F27" s="458">
        <f>'Nota 11'!B19</f>
        <v>6439772409.2799997</v>
      </c>
      <c r="G27" s="427">
        <f>'Nota 11'!C19</f>
        <v>6753710504.0200014</v>
      </c>
    </row>
    <row r="28" spans="1:10" ht="15" x14ac:dyDescent="0.25">
      <c r="A28" s="48"/>
      <c r="B28" s="30"/>
      <c r="C28" s="862" t="s">
        <v>114</v>
      </c>
      <c r="D28" s="862"/>
      <c r="E28" s="159">
        <v>12</v>
      </c>
      <c r="F28" s="458">
        <f>'Nota 12'!B11</f>
        <v>0</v>
      </c>
      <c r="G28" s="427">
        <f>'Nota 12'!C11</f>
        <v>0</v>
      </c>
    </row>
    <row r="29" spans="1:10" ht="12.75" x14ac:dyDescent="0.2">
      <c r="A29" s="48"/>
      <c r="B29" s="30"/>
      <c r="C29" s="867" t="s">
        <v>264</v>
      </c>
      <c r="D29" s="867"/>
      <c r="E29" s="141"/>
      <c r="F29" s="459">
        <f>SUM(F22:F28)</f>
        <v>577788893710.68115</v>
      </c>
      <c r="G29" s="459">
        <f>SUM(G22:G28)</f>
        <v>454998534637.35413</v>
      </c>
    </row>
    <row r="30" spans="1:10" ht="15" x14ac:dyDescent="0.3">
      <c r="A30" s="48"/>
      <c r="B30" s="871" t="s">
        <v>195</v>
      </c>
      <c r="C30" s="871"/>
      <c r="D30" s="871"/>
      <c r="E30" s="146"/>
      <c r="F30" s="460">
        <f>+F20+F29</f>
        <v>1025070713663.8645</v>
      </c>
      <c r="G30" s="461">
        <f>+G20+G29</f>
        <v>923616855010.50415</v>
      </c>
      <c r="J30" s="401"/>
    </row>
    <row r="31" spans="1:10" ht="17.25" x14ac:dyDescent="0.45">
      <c r="B31" s="870" t="s">
        <v>196</v>
      </c>
      <c r="C31" s="870"/>
      <c r="D31" s="870"/>
      <c r="E31" s="148"/>
      <c r="F31" s="428"/>
      <c r="G31" s="429"/>
    </row>
    <row r="32" spans="1:10" ht="12.75" x14ac:dyDescent="0.2">
      <c r="A32" s="48"/>
      <c r="B32" s="64" t="s">
        <v>197</v>
      </c>
      <c r="C32" s="30"/>
      <c r="D32" s="30"/>
      <c r="E32" s="141"/>
      <c r="F32" s="430">
        <v>-1</v>
      </c>
      <c r="G32" s="427"/>
    </row>
    <row r="33" spans="1:10" ht="15" x14ac:dyDescent="0.25">
      <c r="A33" s="48"/>
      <c r="B33" s="30"/>
      <c r="C33" s="862" t="s">
        <v>95</v>
      </c>
      <c r="D33" s="862"/>
      <c r="E33" s="159">
        <v>13</v>
      </c>
      <c r="F33" s="458">
        <f>'Nota 13'!D48</f>
        <v>86693597224.02002</v>
      </c>
      <c r="G33" s="427">
        <f>'Nota 13'!E48</f>
        <v>89540022684.119965</v>
      </c>
    </row>
    <row r="34" spans="1:10" ht="15" x14ac:dyDescent="0.25">
      <c r="A34" s="48"/>
      <c r="B34" s="30"/>
      <c r="C34" s="863" t="s">
        <v>199</v>
      </c>
      <c r="D34" s="863"/>
      <c r="E34" s="159">
        <v>14</v>
      </c>
      <c r="F34" s="458">
        <f>'Nota 14'!E390</f>
        <v>132308143409.16205</v>
      </c>
      <c r="G34" s="427">
        <f>'Nota 14'!L390</f>
        <v>132905190403.79999</v>
      </c>
    </row>
    <row r="35" spans="1:10" ht="15" x14ac:dyDescent="0.25">
      <c r="A35" s="48"/>
      <c r="B35" s="30"/>
      <c r="C35" s="862" t="s">
        <v>116</v>
      </c>
      <c r="D35" s="862"/>
      <c r="E35" s="159">
        <v>15</v>
      </c>
      <c r="F35" s="458">
        <f>'Nota 15'!B15</f>
        <v>0</v>
      </c>
      <c r="G35" s="427">
        <f>'Nota 15'!C15</f>
        <v>0</v>
      </c>
    </row>
    <row r="36" spans="1:10" ht="15" x14ac:dyDescent="0.25">
      <c r="A36" s="48"/>
      <c r="B36" s="30"/>
      <c r="C36" s="862" t="s">
        <v>63</v>
      </c>
      <c r="D36" s="862"/>
      <c r="E36" s="159">
        <v>16</v>
      </c>
      <c r="F36" s="458">
        <f>'Nota 16'!B12</f>
        <v>0</v>
      </c>
      <c r="G36" s="427">
        <f>'Nota 16'!C12</f>
        <v>0</v>
      </c>
    </row>
    <row r="37" spans="1:10" ht="15" x14ac:dyDescent="0.25">
      <c r="A37" s="48"/>
      <c r="B37" s="30"/>
      <c r="C37" s="862" t="s">
        <v>64</v>
      </c>
      <c r="D37" s="862"/>
      <c r="E37" s="159">
        <v>17</v>
      </c>
      <c r="F37" s="458">
        <f>'Nota 17'!B12</f>
        <v>0</v>
      </c>
      <c r="G37" s="427">
        <f>'Nota 17'!C12</f>
        <v>170888014</v>
      </c>
    </row>
    <row r="38" spans="1:10" ht="15" x14ac:dyDescent="0.25">
      <c r="A38" s="48"/>
      <c r="B38" s="30"/>
      <c r="C38" s="862" t="s">
        <v>65</v>
      </c>
      <c r="D38" s="862"/>
      <c r="E38" s="159">
        <v>18</v>
      </c>
      <c r="F38" s="458">
        <f>'Nota 18'!B13</f>
        <v>58448589321</v>
      </c>
      <c r="G38" s="427">
        <f>'Nota 18'!C13</f>
        <v>11652528082</v>
      </c>
    </row>
    <row r="39" spans="1:10" ht="15" x14ac:dyDescent="0.25">
      <c r="A39" s="48"/>
      <c r="B39" s="30"/>
      <c r="C39" s="862" t="s">
        <v>200</v>
      </c>
      <c r="D39" s="862"/>
      <c r="E39" s="159">
        <v>19</v>
      </c>
      <c r="F39" s="458">
        <f>'Nota 19'!B14</f>
        <v>0</v>
      </c>
      <c r="G39" s="427">
        <f>'Nota 19'!C14</f>
        <v>52226687573</v>
      </c>
    </row>
    <row r="40" spans="1:10" ht="13.7" customHeight="1" x14ac:dyDescent="0.2">
      <c r="A40" s="48"/>
      <c r="B40" s="30"/>
      <c r="C40" s="64" t="s">
        <v>198</v>
      </c>
      <c r="D40" s="30"/>
      <c r="E40" s="141"/>
      <c r="F40" s="459">
        <f>+F33+F34+F35+F36+F37+F38+F39</f>
        <v>277450329954.18207</v>
      </c>
      <c r="G40" s="459">
        <f>+G33+G34+G35+G36+G37+G38+G39</f>
        <v>286495316756.91992</v>
      </c>
      <c r="J40" s="401"/>
    </row>
    <row r="41" spans="1:10" ht="12.75" x14ac:dyDescent="0.2">
      <c r="A41" s="48"/>
      <c r="B41" s="64" t="s">
        <v>201</v>
      </c>
      <c r="C41" s="30"/>
      <c r="D41" s="30"/>
      <c r="E41" s="141"/>
      <c r="F41" s="426"/>
      <c r="G41" s="426"/>
    </row>
    <row r="42" spans="1:10" ht="15" x14ac:dyDescent="0.25">
      <c r="A42" s="48"/>
      <c r="B42" s="30"/>
      <c r="C42" s="862" t="s">
        <v>202</v>
      </c>
      <c r="D42" s="862"/>
      <c r="E42" s="159">
        <v>14</v>
      </c>
      <c r="F42" s="458">
        <f>'Nota 14'!E1120</f>
        <v>186401217057.23792</v>
      </c>
      <c r="G42" s="427">
        <f>'Nota 14'!L1120</f>
        <v>218880811465.60001</v>
      </c>
    </row>
    <row r="43" spans="1:10" ht="15" x14ac:dyDescent="0.25">
      <c r="A43" s="48"/>
      <c r="B43" s="30"/>
      <c r="C43" s="862" t="s">
        <v>297</v>
      </c>
      <c r="D43" s="862"/>
      <c r="E43" s="159">
        <v>19</v>
      </c>
      <c r="F43" s="458">
        <f>'Nota 19'!F14</f>
        <v>14571350057</v>
      </c>
      <c r="G43" s="427">
        <f>'Nota 19'!G14</f>
        <v>7143339086</v>
      </c>
    </row>
    <row r="44" spans="1:10" ht="12.75" x14ac:dyDescent="0.2">
      <c r="A44" s="48"/>
      <c r="B44" s="30"/>
      <c r="C44" s="64" t="s">
        <v>272</v>
      </c>
      <c r="D44" s="30"/>
      <c r="E44" s="141"/>
      <c r="F44" s="459">
        <f>SUM(F42:F43)</f>
        <v>200972567114.23792</v>
      </c>
      <c r="G44" s="459">
        <f>SUM(G42:G43)</f>
        <v>226024150551.60001</v>
      </c>
      <c r="J44" s="401"/>
    </row>
    <row r="45" spans="1:10" ht="6" customHeight="1" x14ac:dyDescent="0.2">
      <c r="A45" s="48"/>
      <c r="B45" s="30"/>
      <c r="C45" s="30"/>
      <c r="D45" s="73"/>
      <c r="E45" s="147"/>
      <c r="F45" s="426"/>
      <c r="G45" s="427"/>
    </row>
    <row r="46" spans="1:10" ht="15" x14ac:dyDescent="0.3">
      <c r="A46" s="48"/>
      <c r="B46" s="870" t="s">
        <v>346</v>
      </c>
      <c r="C46" s="870"/>
      <c r="D46" s="870"/>
      <c r="E46" s="149"/>
      <c r="F46" s="460">
        <f>+F40+F44</f>
        <v>478422897068.41998</v>
      </c>
      <c r="G46" s="460">
        <f>+G40+G44</f>
        <v>512519467308.5199</v>
      </c>
      <c r="J46" s="401"/>
    </row>
    <row r="47" spans="1:10" ht="15" x14ac:dyDescent="0.25">
      <c r="B47" s="870" t="s">
        <v>38</v>
      </c>
      <c r="C47" s="870"/>
      <c r="D47" s="870"/>
      <c r="E47" s="148"/>
      <c r="F47" s="334"/>
      <c r="G47" s="334"/>
    </row>
    <row r="48" spans="1:10" ht="15" x14ac:dyDescent="0.25">
      <c r="A48" s="48"/>
      <c r="B48" s="30"/>
      <c r="C48" s="862" t="s">
        <v>204</v>
      </c>
      <c r="D48" s="862"/>
      <c r="E48" s="159">
        <v>20</v>
      </c>
      <c r="F48" s="458">
        <f>'Nota 20'!B12</f>
        <v>482236000000</v>
      </c>
      <c r="G48" s="458">
        <f>'Nota 20'!C12</f>
        <v>482236000000</v>
      </c>
    </row>
    <row r="49" spans="1:7" ht="15" x14ac:dyDescent="0.25">
      <c r="A49" s="48"/>
      <c r="B49" s="30"/>
      <c r="C49" s="862" t="s">
        <v>2409</v>
      </c>
      <c r="D49" s="862"/>
      <c r="E49" s="142">
        <v>21</v>
      </c>
      <c r="F49" s="458">
        <f>' Nota 21'!B24</f>
        <v>13072000000</v>
      </c>
      <c r="G49" s="458"/>
    </row>
    <row r="50" spans="1:7" ht="15" x14ac:dyDescent="0.25">
      <c r="A50" s="48"/>
      <c r="B50" s="30"/>
      <c r="C50" s="862" t="s">
        <v>39</v>
      </c>
      <c r="D50" s="862"/>
      <c r="E50" s="142">
        <v>21</v>
      </c>
      <c r="F50" s="458">
        <f>' Nota 21'!B8</f>
        <v>-149205194757</v>
      </c>
      <c r="G50" s="458">
        <f>' Nota 21'!C8</f>
        <v>-149205194757</v>
      </c>
    </row>
    <row r="51" spans="1:7" ht="15" x14ac:dyDescent="0.25">
      <c r="A51" s="48"/>
      <c r="B51" s="30"/>
      <c r="C51" s="862" t="s">
        <v>76</v>
      </c>
      <c r="D51" s="862"/>
      <c r="E51" s="142">
        <v>21</v>
      </c>
      <c r="F51" s="458">
        <f>' Nota 21'!B26</f>
        <v>114110273632</v>
      </c>
      <c r="G51" s="458"/>
    </row>
    <row r="52" spans="1:7" ht="15" x14ac:dyDescent="0.25">
      <c r="A52" s="63"/>
      <c r="B52" s="30"/>
      <c r="C52" s="862" t="s">
        <v>77</v>
      </c>
      <c r="D52" s="862"/>
      <c r="E52" s="142">
        <v>21</v>
      </c>
      <c r="F52" s="458">
        <f>' Nota 21'!B12</f>
        <v>13377386066</v>
      </c>
      <c r="G52" s="458">
        <f>' Nota 21'!C12</f>
        <v>12965998544</v>
      </c>
    </row>
    <row r="53" spans="1:7" ht="15" x14ac:dyDescent="0.25">
      <c r="A53" s="48"/>
      <c r="B53" s="30"/>
      <c r="C53" s="862" t="s">
        <v>205</v>
      </c>
      <c r="D53" s="862"/>
      <c r="E53" s="142">
        <v>21</v>
      </c>
      <c r="F53" s="458">
        <f>' Nota 21'!B16</f>
        <v>28377304569</v>
      </c>
      <c r="G53" s="458">
        <f>' Nota 21'!C16</f>
        <v>28377304569</v>
      </c>
    </row>
    <row r="54" spans="1:7" ht="15" x14ac:dyDescent="0.25">
      <c r="A54" s="48"/>
      <c r="B54" s="30"/>
      <c r="C54" s="862" t="s">
        <v>206</v>
      </c>
      <c r="D54" s="862"/>
      <c r="E54" s="142">
        <v>21</v>
      </c>
      <c r="F54" s="458">
        <f>' Nota 21'!B20</f>
        <v>0</v>
      </c>
      <c r="G54" s="458">
        <f>' Nota 21'!C20</f>
        <v>0</v>
      </c>
    </row>
    <row r="55" spans="1:7" ht="15" x14ac:dyDescent="0.25">
      <c r="A55" s="48"/>
      <c r="B55" s="30"/>
      <c r="C55" s="862" t="s">
        <v>66</v>
      </c>
      <c r="D55" s="862"/>
      <c r="E55" s="159">
        <v>22</v>
      </c>
      <c r="F55" s="458">
        <f>'Nota 22'!B8</f>
        <v>0</v>
      </c>
      <c r="G55" s="458">
        <f>'Nota 22'!C8</f>
        <v>0</v>
      </c>
    </row>
    <row r="56" spans="1:7" ht="15" x14ac:dyDescent="0.25">
      <c r="A56" s="48"/>
      <c r="B56" s="30"/>
      <c r="C56" s="862" t="s">
        <v>40</v>
      </c>
      <c r="D56" s="862"/>
      <c r="E56" s="159">
        <v>23</v>
      </c>
      <c r="F56" s="458">
        <f>'Nota 23'!B10</f>
        <v>44680046932</v>
      </c>
      <c r="G56" s="458">
        <f>'Nota 23'!C10</f>
        <v>36723279350</v>
      </c>
    </row>
    <row r="57" spans="1:7" ht="12.75" x14ac:dyDescent="0.2">
      <c r="A57" s="48"/>
      <c r="B57" s="30"/>
      <c r="C57" s="866" t="s">
        <v>58</v>
      </c>
      <c r="D57" s="866"/>
      <c r="E57" s="141"/>
      <c r="F57" s="458">
        <f>SUM(F48:F56)</f>
        <v>546647816442</v>
      </c>
      <c r="G57" s="458">
        <f>SUM(G48:G56)</f>
        <v>411097387706</v>
      </c>
    </row>
    <row r="58" spans="1:7" ht="15" x14ac:dyDescent="0.25">
      <c r="A58" s="48"/>
      <c r="B58" s="30"/>
      <c r="C58" s="862" t="s">
        <v>67</v>
      </c>
      <c r="D58" s="862"/>
      <c r="E58" s="159">
        <v>24</v>
      </c>
      <c r="F58" s="458">
        <f>'Nota 24'!B8</f>
        <v>0</v>
      </c>
      <c r="G58" s="458">
        <f>'Nota 24'!C8</f>
        <v>0</v>
      </c>
    </row>
    <row r="59" spans="1:7" ht="15" x14ac:dyDescent="0.2">
      <c r="A59" s="48"/>
      <c r="B59" s="870" t="s">
        <v>207</v>
      </c>
      <c r="C59" s="870"/>
      <c r="D59" s="870"/>
      <c r="E59" s="149"/>
      <c r="F59" s="462">
        <f>F57</f>
        <v>546647816442</v>
      </c>
      <c r="G59" s="462">
        <f>G57</f>
        <v>411097387706</v>
      </c>
    </row>
    <row r="60" spans="1:7" ht="15" x14ac:dyDescent="0.2">
      <c r="A60" s="48"/>
      <c r="B60" s="870" t="s">
        <v>208</v>
      </c>
      <c r="C60" s="870"/>
      <c r="D60" s="870"/>
      <c r="E60" s="150"/>
      <c r="F60" s="462">
        <f>+F46+F59</f>
        <v>1025070713510.4199</v>
      </c>
      <c r="G60" s="462">
        <f>+G46+G59</f>
        <v>923616855014.5199</v>
      </c>
    </row>
    <row r="61" spans="1:7" ht="12.75" x14ac:dyDescent="0.2">
      <c r="A61" s="48"/>
      <c r="B61" s="64"/>
      <c r="C61" s="30"/>
      <c r="D61" s="30"/>
      <c r="E61" s="141"/>
      <c r="F61" s="406"/>
      <c r="G61" s="404"/>
    </row>
    <row r="62" spans="1:7" ht="12" x14ac:dyDescent="0.2">
      <c r="B62" s="48" t="s">
        <v>343</v>
      </c>
      <c r="C62" s="48"/>
      <c r="D62" s="48"/>
      <c r="E62" s="151"/>
      <c r="F62" s="403"/>
      <c r="G62" s="403"/>
    </row>
    <row r="63" spans="1:7" ht="12" x14ac:dyDescent="0.2">
      <c r="A63" s="48"/>
      <c r="B63" s="62"/>
      <c r="C63" s="48"/>
      <c r="D63" s="48"/>
      <c r="E63" s="151"/>
      <c r="F63" s="403"/>
      <c r="G63" s="407"/>
    </row>
    <row r="64" spans="1:7" ht="12" x14ac:dyDescent="0.2">
      <c r="A64" s="48"/>
      <c r="B64" s="62"/>
      <c r="C64" s="48"/>
      <c r="D64" s="48"/>
      <c r="E64" s="151"/>
      <c r="F64" s="403"/>
      <c r="G64" s="403"/>
    </row>
    <row r="65" spans="1:7" ht="12" x14ac:dyDescent="0.2">
      <c r="A65" s="48"/>
      <c r="B65" s="62"/>
      <c r="C65" s="48"/>
      <c r="D65" s="48"/>
      <c r="E65" s="151"/>
      <c r="F65" s="403"/>
      <c r="G65" s="407"/>
    </row>
    <row r="66" spans="1:7" ht="12" x14ac:dyDescent="0.2">
      <c r="A66" s="48"/>
      <c r="B66" s="48"/>
      <c r="C66" s="48"/>
      <c r="D66" s="48"/>
      <c r="E66" s="151"/>
      <c r="F66" s="403"/>
      <c r="G66" s="403"/>
    </row>
    <row r="67" spans="1:7" s="72" customFormat="1" ht="15" x14ac:dyDescent="0.2">
      <c r="A67" s="84"/>
      <c r="B67" s="85"/>
      <c r="C67" s="85"/>
      <c r="D67" s="85"/>
      <c r="E67" s="152"/>
      <c r="F67" s="865"/>
      <c r="G67" s="865"/>
    </row>
    <row r="68" spans="1:7" s="72" customFormat="1" ht="15.75" x14ac:dyDescent="0.25">
      <c r="B68" s="86"/>
      <c r="C68" s="86"/>
      <c r="D68" s="93"/>
      <c r="E68" s="153"/>
      <c r="F68" s="861"/>
      <c r="G68" s="861"/>
    </row>
    <row r="69" spans="1:7" s="72" customFormat="1" ht="15.75" x14ac:dyDescent="0.25">
      <c r="A69" s="84"/>
      <c r="B69" s="84"/>
      <c r="C69" s="84"/>
      <c r="D69" s="71"/>
      <c r="E69" s="154"/>
      <c r="F69" s="408"/>
      <c r="G69" s="409"/>
    </row>
    <row r="70" spans="1:7" s="72" customFormat="1" ht="15.75" x14ac:dyDescent="0.25">
      <c r="A70" s="84"/>
      <c r="B70" s="84"/>
      <c r="C70" s="84"/>
      <c r="D70" s="71"/>
      <c r="E70" s="154"/>
      <c r="F70" s="408"/>
      <c r="G70" s="409"/>
    </row>
    <row r="71" spans="1:7" s="72" customFormat="1" ht="15.75" x14ac:dyDescent="0.25">
      <c r="A71" s="84"/>
      <c r="B71" s="84"/>
      <c r="C71" s="84"/>
      <c r="D71" s="71"/>
      <c r="E71" s="154"/>
      <c r="F71" s="408"/>
      <c r="G71" s="409"/>
    </row>
    <row r="72" spans="1:7" s="72" customFormat="1" ht="15" x14ac:dyDescent="0.2">
      <c r="A72" s="87"/>
      <c r="B72" s="87"/>
      <c r="C72" s="87"/>
      <c r="D72" s="87"/>
      <c r="E72" s="155"/>
      <c r="F72" s="865"/>
      <c r="G72" s="865"/>
    </row>
    <row r="73" spans="1:7" s="72" customFormat="1" ht="15.75" x14ac:dyDescent="0.25">
      <c r="B73" s="88"/>
      <c r="C73" s="88"/>
      <c r="D73" s="88"/>
      <c r="E73" s="154"/>
      <c r="F73" s="861"/>
      <c r="G73" s="861"/>
    </row>
    <row r="74" spans="1:7" s="71" customFormat="1" ht="15.75" x14ac:dyDescent="0.25">
      <c r="B74" s="868"/>
      <c r="C74" s="868"/>
      <c r="D74" s="868"/>
      <c r="E74" s="154"/>
      <c r="F74" s="408"/>
      <c r="G74" s="408"/>
    </row>
    <row r="75" spans="1:7" ht="12.75" x14ac:dyDescent="0.2">
      <c r="A75" s="30"/>
      <c r="B75" s="30"/>
      <c r="C75" s="65"/>
      <c r="D75" s="66"/>
      <c r="E75" s="141"/>
      <c r="F75" s="410"/>
      <c r="G75" s="404"/>
    </row>
    <row r="76" spans="1:7" x14ac:dyDescent="0.2">
      <c r="C76" s="42"/>
      <c r="D76" s="40"/>
      <c r="E76" s="156"/>
      <c r="F76" s="411"/>
    </row>
    <row r="77" spans="1:7" x14ac:dyDescent="0.2">
      <c r="D77" s="41"/>
      <c r="E77" s="157"/>
      <c r="F77" s="412"/>
    </row>
    <row r="78" spans="1:7" x14ac:dyDescent="0.2">
      <c r="D78" s="41"/>
      <c r="E78" s="157"/>
      <c r="F78" s="412"/>
    </row>
    <row r="79" spans="1:7" x14ac:dyDescent="0.2">
      <c r="D79" s="41"/>
      <c r="E79" s="157"/>
      <c r="F79" s="412"/>
    </row>
    <row r="80" spans="1:7" x14ac:dyDescent="0.2">
      <c r="D80" s="41"/>
      <c r="E80" s="157"/>
      <c r="F80" s="412"/>
    </row>
    <row r="81" spans="3:6" x14ac:dyDescent="0.2">
      <c r="D81" s="41"/>
      <c r="E81" s="157"/>
      <c r="F81" s="412"/>
    </row>
    <row r="82" spans="3:6" x14ac:dyDescent="0.2">
      <c r="E82" s="158"/>
    </row>
    <row r="83" spans="3:6" x14ac:dyDescent="0.2">
      <c r="C83" s="43"/>
      <c r="E83" s="158"/>
    </row>
    <row r="84" spans="3:6" x14ac:dyDescent="0.2">
      <c r="C84" s="42"/>
      <c r="D84" s="40"/>
      <c r="E84" s="156"/>
      <c r="F84" s="411"/>
    </row>
    <row r="85" spans="3:6" x14ac:dyDescent="0.2">
      <c r="D85" s="40"/>
      <c r="E85" s="70"/>
      <c r="F85" s="411"/>
    </row>
  </sheetData>
  <mergeCells count="47">
    <mergeCell ref="F73:G73"/>
    <mergeCell ref="B74:D74"/>
    <mergeCell ref="B12:D12"/>
    <mergeCell ref="B31:D31"/>
    <mergeCell ref="B47:D47"/>
    <mergeCell ref="B46:D46"/>
    <mergeCell ref="B59:D59"/>
    <mergeCell ref="F72:G72"/>
    <mergeCell ref="B30:D30"/>
    <mergeCell ref="B60:D60"/>
    <mergeCell ref="C36:D36"/>
    <mergeCell ref="C37:D37"/>
    <mergeCell ref="C38:D38"/>
    <mergeCell ref="C49:D49"/>
    <mergeCell ref="C51:D51"/>
    <mergeCell ref="A7:G7"/>
    <mergeCell ref="A9:G9"/>
    <mergeCell ref="F67:G67"/>
    <mergeCell ref="C56:D56"/>
    <mergeCell ref="C57:D57"/>
    <mergeCell ref="C29:D29"/>
    <mergeCell ref="C26:D26"/>
    <mergeCell ref="C27:D27"/>
    <mergeCell ref="C22:D22"/>
    <mergeCell ref="C24:D24"/>
    <mergeCell ref="C39:D39"/>
    <mergeCell ref="C42:D42"/>
    <mergeCell ref="C43:D43"/>
    <mergeCell ref="C48:D48"/>
    <mergeCell ref="C52:D52"/>
    <mergeCell ref="C50:D50"/>
    <mergeCell ref="A8:G8"/>
    <mergeCell ref="F68:G68"/>
    <mergeCell ref="C14:D14"/>
    <mergeCell ref="C15:D15"/>
    <mergeCell ref="C16:D16"/>
    <mergeCell ref="C17:D17"/>
    <mergeCell ref="C18:D18"/>
    <mergeCell ref="C28:D28"/>
    <mergeCell ref="C58:D58"/>
    <mergeCell ref="C53:D53"/>
    <mergeCell ref="C54:D54"/>
    <mergeCell ref="C55:D55"/>
    <mergeCell ref="C25:D25"/>
    <mergeCell ref="C34:D34"/>
    <mergeCell ref="C33:D33"/>
    <mergeCell ref="C35:D35"/>
  </mergeCells>
  <hyperlinks>
    <hyperlink ref="E14" location="'Nota 3'!A1" display="'Nota 3'!A1"/>
    <hyperlink ref="E15" location="'Nota 4'!A1" display="'Nota 4'!A1"/>
    <hyperlink ref="E16" location="'Nota 5'!A1" display="'Nota 5'!A1"/>
    <hyperlink ref="E17" location="'Nota 6'!A1" display="'Nota 6'!A1"/>
    <hyperlink ref="E18" location="'Nota 7'!A1" display="'Nota 7'!A1"/>
    <hyperlink ref="E22" location="'Nota 6'!A1" display="'Nota 6'!A1"/>
    <hyperlink ref="E24" location="'Nota 8'!A1" display="'Nota 8'!A1"/>
    <hyperlink ref="E25" location="'Nota 9'!A1" display="'Nota 9'!A1"/>
    <hyperlink ref="E26" location="'Nota 10'!A1" display="'Nota 10'!A1"/>
    <hyperlink ref="E27" location="'Nota 11'!A1" display="'Nota 11'!A1"/>
    <hyperlink ref="E28" location="'Nota 12'!A1" display="'Nota 12'!A1"/>
    <hyperlink ref="E33" location="'Nota 13'!A1" display="'Nota 13'!A1"/>
    <hyperlink ref="E34" location="'Nota 14'!A1" display="'Nota 14'!A1"/>
    <hyperlink ref="E42" location="'Nota 14'!A1" display="'Nota 14'!A1"/>
    <hyperlink ref="E35" location="'Nota 15'!A1" display="'Nota 15'!A1"/>
    <hyperlink ref="E36" location="'Nota 16'!A1" display="'Nota 16'!A1"/>
    <hyperlink ref="E37" location="'Nota 17'!A1" display="'Nota 17'!A1"/>
    <hyperlink ref="E38" location="'Nota 18'!A1" display="'Nota 18'!A1"/>
    <hyperlink ref="E39" location="'Nota 19'!A1" display="'Nota 19'!A1"/>
    <hyperlink ref="E43" location="'Nota 19'!A1" display="'Nota 19'!A1"/>
    <hyperlink ref="E48" location="'Nota 20'!A1" display="'Nota 20'!A1"/>
    <hyperlink ref="E55" location="'Nota 22'!A1" display="'Nota 22'!A1"/>
    <hyperlink ref="E50" location="' Nota 21'!A1" display="' Nota 21'!A1"/>
    <hyperlink ref="E52" location="' Nota 21'!A1" display="' Nota 21'!A1"/>
    <hyperlink ref="E53" location="' Nota 21'!A1" display="' Nota 21'!A1"/>
    <hyperlink ref="E54" location="' Nota 21'!A1" display="' Nota 21'!A1"/>
    <hyperlink ref="E56" location="'Nota 23'!A1" display="'Nota 23'!A1"/>
    <hyperlink ref="E58" location="'Nota 24'!A1" display="'Nota 24'!A1"/>
    <hyperlink ref="E1" location="Indice!A1" display="Indice"/>
    <hyperlink ref="E23" location="'Nota 5'!A1" display="'Nota 5'!A1"/>
    <hyperlink ref="E49" location="' Nota 21'!A1" display="' Nota 21'!A1"/>
    <hyperlink ref="E51" location="' Nota 21'!A1" display="' Nota 21'!A1"/>
    <hyperlink ref="E19" location="'Nota 6'!A1" display="'Nota 6'!A1"/>
  </hyperlinks>
  <printOptions horizontalCentered="1"/>
  <pageMargins left="0.70866141732283472" right="0.70866141732283472" top="0.74803149606299213" bottom="0.74803149606299213" header="0.31496062992125984" footer="0.31496062992125984"/>
  <pageSetup paperSize="9" scale="70" orientation="portrait" horizontalDpi="1200" verticalDpi="1200" r:id="rId1"/>
  <ignoredErrors>
    <ignoredError sqref="G29" formulaRange="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9"/>
  <dimension ref="A1:AH8"/>
  <sheetViews>
    <sheetView workbookViewId="0">
      <selection activeCell="E1" sqref="E1"/>
    </sheetView>
  </sheetViews>
  <sheetFormatPr baseColWidth="10" defaultRowHeight="15" x14ac:dyDescent="0.25"/>
  <cols>
    <col min="1" max="1" width="40.7109375" style="17" customWidth="1"/>
    <col min="2" max="3" width="19" style="17" customWidth="1"/>
    <col min="4" max="6" width="11.42578125" style="17"/>
    <col min="7" max="34" width="11.42578125" style="105"/>
  </cols>
  <sheetData>
    <row r="1" spans="1:6" x14ac:dyDescent="0.25">
      <c r="A1" s="17" t="str">
        <f>Indice!C1</f>
        <v>RIEDER &amp; CIA. S.A.C.I.</v>
      </c>
      <c r="F1" s="124" t="s">
        <v>115</v>
      </c>
    </row>
    <row r="4" spans="1:6" x14ac:dyDescent="0.25">
      <c r="A4" s="209" t="s">
        <v>277</v>
      </c>
      <c r="B4" s="209"/>
      <c r="C4" s="209"/>
      <c r="D4" s="209"/>
      <c r="E4" s="174"/>
      <c r="F4" s="175"/>
    </row>
    <row r="6" spans="1:6" x14ac:dyDescent="0.25">
      <c r="B6" s="957" t="s">
        <v>256</v>
      </c>
      <c r="C6" s="957"/>
    </row>
    <row r="7" spans="1:6" x14ac:dyDescent="0.25">
      <c r="A7" s="125"/>
      <c r="B7" s="261">
        <f>IFERROR(IF(Indice!B6="","2XX2",YEAR(Indice!B6)),"2XX2")</f>
        <v>2023</v>
      </c>
      <c r="C7" s="261">
        <f>+IFERROR(YEAR(Indice!B6-365),"2XX1")</f>
        <v>2022</v>
      </c>
    </row>
    <row r="8" spans="1:6" x14ac:dyDescent="0.25">
      <c r="A8" s="17" t="s">
        <v>79</v>
      </c>
    </row>
  </sheetData>
  <mergeCells count="1">
    <mergeCell ref="B6:C6"/>
  </mergeCells>
  <hyperlinks>
    <hyperlink ref="F1" location="BG!A1" display="BG"/>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0"/>
  <dimension ref="A1:AG43"/>
  <sheetViews>
    <sheetView showGridLines="0" workbookViewId="0">
      <selection activeCell="E1" sqref="E1"/>
    </sheetView>
  </sheetViews>
  <sheetFormatPr baseColWidth="10" defaultRowHeight="15" x14ac:dyDescent="0.25"/>
  <cols>
    <col min="1" max="1" width="45.5703125" style="105" customWidth="1"/>
    <col min="2" max="2" width="18.140625" style="311" customWidth="1"/>
    <col min="3" max="3" width="17.140625" style="311" customWidth="1"/>
    <col min="4" max="33" width="11.42578125" style="105"/>
  </cols>
  <sheetData>
    <row r="1" spans="1:33" x14ac:dyDescent="0.25">
      <c r="A1" s="105" t="str">
        <f>Indice!C1</f>
        <v>RIEDER &amp; CIA. S.A.C.I.</v>
      </c>
      <c r="E1" s="120" t="s">
        <v>128</v>
      </c>
    </row>
    <row r="5" spans="1:33" x14ac:dyDescent="0.25">
      <c r="A5" s="209" t="s">
        <v>278</v>
      </c>
      <c r="B5" s="357"/>
      <c r="C5" s="357"/>
      <c r="D5" s="209"/>
      <c r="E5" s="209"/>
      <c r="F5" s="209"/>
      <c r="G5" s="17"/>
      <c r="H5" s="17"/>
      <c r="I5" s="17"/>
      <c r="J5" s="17"/>
      <c r="K5" s="17"/>
      <c r="L5" s="17"/>
      <c r="M5" s="17"/>
      <c r="N5" s="17"/>
      <c r="O5" s="17"/>
      <c r="P5" s="17"/>
      <c r="Q5" s="17"/>
      <c r="R5" s="17"/>
      <c r="S5" s="17"/>
      <c r="T5" s="17"/>
      <c r="U5" s="17"/>
      <c r="V5" s="17"/>
      <c r="W5" s="17"/>
      <c r="X5" s="17"/>
      <c r="Y5" s="17"/>
      <c r="Z5" s="17"/>
      <c r="AA5" s="17"/>
      <c r="AB5" s="17"/>
      <c r="AC5" s="17"/>
      <c r="AD5" s="17"/>
      <c r="AE5" s="17"/>
      <c r="AF5" s="17"/>
      <c r="AG5"/>
    </row>
    <row r="8" spans="1:33" x14ac:dyDescent="0.25">
      <c r="B8" s="960" t="s">
        <v>256</v>
      </c>
      <c r="C8" s="960"/>
    </row>
    <row r="9" spans="1:33" x14ac:dyDescent="0.25">
      <c r="B9" s="414">
        <f>IFERROR(IF(Indice!B6="","2XX2",YEAR(Indice!B6)),"2XX2")</f>
        <v>2023</v>
      </c>
      <c r="C9" s="414">
        <f>+IFERROR(YEAR(Indice!B6-365),"2XX1")</f>
        <v>2022</v>
      </c>
      <c r="D9" s="17"/>
      <c r="E9" s="17"/>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row>
    <row r="10" spans="1:33" s="229" customFormat="1" x14ac:dyDescent="0.25">
      <c r="A10" s="125" t="s">
        <v>59</v>
      </c>
      <c r="B10" s="316"/>
      <c r="C10" s="316"/>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row>
    <row r="11" spans="1:33" x14ac:dyDescent="0.25">
      <c r="A11" s="125" t="s">
        <v>1120</v>
      </c>
      <c r="B11" s="317"/>
      <c r="C11" s="3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row>
    <row r="12" spans="1:33" s="328" customFormat="1" x14ac:dyDescent="0.25">
      <c r="A12" s="329" t="s">
        <v>1060</v>
      </c>
      <c r="B12" s="424">
        <v>16820939803</v>
      </c>
      <c r="C12" s="424">
        <v>18609494403.490002</v>
      </c>
      <c r="D12" s="312"/>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row>
    <row r="13" spans="1:33" s="328" customFormat="1" x14ac:dyDescent="0.25">
      <c r="A13" s="329" t="s">
        <v>1061</v>
      </c>
      <c r="B13" s="424">
        <v>1142135247</v>
      </c>
      <c r="C13" s="424">
        <v>1050302812.79</v>
      </c>
      <c r="D13" s="312"/>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row>
    <row r="14" spans="1:33" s="328" customFormat="1" x14ac:dyDescent="0.25">
      <c r="A14" s="329" t="s">
        <v>1062</v>
      </c>
      <c r="B14" s="424">
        <v>33197320721</v>
      </c>
      <c r="C14" s="424">
        <v>39224800101.069984</v>
      </c>
      <c r="D14" s="312"/>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row>
    <row r="15" spans="1:33" s="328" customFormat="1" x14ac:dyDescent="0.25">
      <c r="A15" s="329" t="s">
        <v>1063</v>
      </c>
      <c r="B15" s="424">
        <v>3870696737</v>
      </c>
      <c r="C15" s="424">
        <v>6209012270.1199999</v>
      </c>
      <c r="D15" s="312"/>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row>
    <row r="16" spans="1:33" s="328" customFormat="1" x14ac:dyDescent="0.25">
      <c r="A16" s="329" t="s">
        <v>1064</v>
      </c>
      <c r="B16" s="424">
        <v>78664685864</v>
      </c>
      <c r="C16" s="424">
        <v>48479520588.27002</v>
      </c>
      <c r="D16" s="312"/>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row>
    <row r="17" spans="1:32" s="328" customFormat="1" x14ac:dyDescent="0.25">
      <c r="A17" s="329" t="s">
        <v>869</v>
      </c>
      <c r="B17" s="424">
        <v>44346230062</v>
      </c>
      <c r="C17" s="424">
        <v>40185722000</v>
      </c>
      <c r="D17" s="312"/>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row>
    <row r="18" spans="1:32" s="328" customFormat="1" x14ac:dyDescent="0.25">
      <c r="A18" s="329" t="s">
        <v>1065</v>
      </c>
      <c r="B18" s="424">
        <v>14078804948</v>
      </c>
      <c r="C18" s="424">
        <v>29861979746.359993</v>
      </c>
      <c r="D18" s="312"/>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row>
    <row r="19" spans="1:32" s="328" customFormat="1" x14ac:dyDescent="0.25">
      <c r="A19" s="329" t="s">
        <v>1066</v>
      </c>
      <c r="B19" s="424">
        <v>705279660</v>
      </c>
      <c r="C19" s="424">
        <v>158332990.96000004</v>
      </c>
      <c r="D19" s="312"/>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row>
    <row r="20" spans="1:32" s="328" customFormat="1" x14ac:dyDescent="0.25">
      <c r="A20" s="329" t="s">
        <v>1067</v>
      </c>
      <c r="B20" s="424">
        <v>11302932754</v>
      </c>
      <c r="C20" s="424">
        <v>4420082510.7600002</v>
      </c>
      <c r="D20" s="312"/>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row>
    <row r="21" spans="1:32" s="328" customFormat="1" x14ac:dyDescent="0.25">
      <c r="A21" s="329" t="s">
        <v>1068</v>
      </c>
      <c r="B21" s="424">
        <v>0</v>
      </c>
      <c r="C21" s="424">
        <v>3481436383</v>
      </c>
      <c r="D21" s="312"/>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row>
    <row r="22" spans="1:32" s="229" customFormat="1" x14ac:dyDescent="0.25">
      <c r="A22" s="240" t="s">
        <v>1069</v>
      </c>
      <c r="B22" s="424">
        <v>0</v>
      </c>
      <c r="C22" s="424">
        <v>1576989400</v>
      </c>
      <c r="D22" s="312"/>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row>
    <row r="23" spans="1:32" s="229" customFormat="1" x14ac:dyDescent="0.25">
      <c r="A23" s="17" t="s">
        <v>1070</v>
      </c>
      <c r="B23" s="424">
        <v>22105838197</v>
      </c>
      <c r="C23" s="435">
        <v>19880676370</v>
      </c>
      <c r="D23" s="312"/>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row>
    <row r="24" spans="1:32" s="453" customFormat="1" x14ac:dyDescent="0.25">
      <c r="A24" s="17" t="s">
        <v>1152</v>
      </c>
      <c r="B24" s="424">
        <v>0</v>
      </c>
      <c r="C24" s="435">
        <v>3033728799.9899993</v>
      </c>
      <c r="D24" s="312"/>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row>
    <row r="25" spans="1:32" s="453" customFormat="1" x14ac:dyDescent="0.25">
      <c r="A25" s="17" t="s">
        <v>1126</v>
      </c>
      <c r="B25" s="424">
        <v>3255556311</v>
      </c>
      <c r="C25" s="435">
        <v>15010352872.099998</v>
      </c>
      <c r="D25" s="312"/>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row>
    <row r="26" spans="1:32" s="519" customFormat="1" x14ac:dyDescent="0.25">
      <c r="A26" s="17" t="s">
        <v>2420</v>
      </c>
      <c r="B26" s="424">
        <v>7972363630</v>
      </c>
      <c r="C26" s="435">
        <v>3989383263.2799997</v>
      </c>
      <c r="D26" s="312"/>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row>
    <row r="27" spans="1:32" s="453" customFormat="1" x14ac:dyDescent="0.25">
      <c r="A27" s="17" t="s">
        <v>1137</v>
      </c>
      <c r="B27" s="424">
        <v>132591358014</v>
      </c>
      <c r="C27" s="435">
        <v>258980607505</v>
      </c>
      <c r="D27" s="312"/>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row>
    <row r="28" spans="1:32" s="605" customFormat="1" x14ac:dyDescent="0.25">
      <c r="A28" s="17" t="s">
        <v>1650</v>
      </c>
      <c r="B28" s="424">
        <v>6503656275</v>
      </c>
      <c r="C28" s="435">
        <v>3222318000</v>
      </c>
      <c r="D28" s="312"/>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row>
    <row r="29" spans="1:32" s="229" customFormat="1" x14ac:dyDescent="0.25">
      <c r="A29" s="229" t="s">
        <v>216</v>
      </c>
      <c r="B29" s="424"/>
      <c r="C29" s="435"/>
      <c r="D29" s="312"/>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row>
    <row r="30" spans="1:32" s="229" customFormat="1" x14ac:dyDescent="0.25">
      <c r="A30" s="240" t="s">
        <v>791</v>
      </c>
      <c r="B30" s="424"/>
      <c r="C30" s="435"/>
      <c r="D30" s="312"/>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row>
    <row r="31" spans="1:32" s="229" customFormat="1" x14ac:dyDescent="0.25">
      <c r="A31" s="17" t="s">
        <v>215</v>
      </c>
      <c r="B31" s="424"/>
      <c r="C31" s="435"/>
      <c r="D31" s="312"/>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row>
    <row r="32" spans="1:32" s="229" customFormat="1" x14ac:dyDescent="0.25">
      <c r="A32" s="229" t="s">
        <v>216</v>
      </c>
      <c r="B32" s="424"/>
      <c r="C32" s="435"/>
      <c r="D32" s="312"/>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row>
    <row r="33" spans="1:33" s="229" customFormat="1" x14ac:dyDescent="0.25">
      <c r="A33" s="125" t="s">
        <v>1136</v>
      </c>
      <c r="B33" s="424">
        <v>4984054769</v>
      </c>
      <c r="C33" s="435">
        <v>5064321481.1400003</v>
      </c>
      <c r="D33" s="312"/>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row>
    <row r="34" spans="1:33" s="453" customFormat="1" x14ac:dyDescent="0.25">
      <c r="A34" s="125" t="s">
        <v>1651</v>
      </c>
      <c r="B34" s="424">
        <v>9561512389</v>
      </c>
      <c r="C34" s="435">
        <v>9106528598</v>
      </c>
      <c r="D34" s="312"/>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row>
    <row r="35" spans="1:33" s="229" customFormat="1" x14ac:dyDescent="0.25">
      <c r="A35" s="240" t="s">
        <v>790</v>
      </c>
      <c r="B35" s="424"/>
      <c r="C35" s="435"/>
      <c r="D35" s="312"/>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row>
    <row r="36" spans="1:33" s="229" customFormat="1" x14ac:dyDescent="0.25">
      <c r="A36" s="17" t="s">
        <v>215</v>
      </c>
      <c r="B36" s="424"/>
      <c r="C36" s="435"/>
      <c r="D36" s="312"/>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row>
    <row r="37" spans="1:33" s="229" customFormat="1" x14ac:dyDescent="0.25">
      <c r="A37" s="229" t="s">
        <v>216</v>
      </c>
      <c r="B37" s="435"/>
      <c r="C37" s="435"/>
      <c r="D37" s="312"/>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row>
    <row r="38" spans="1:33" s="229" customFormat="1" x14ac:dyDescent="0.25">
      <c r="A38" s="240" t="s">
        <v>791</v>
      </c>
      <c r="B38" s="435"/>
      <c r="C38" s="435"/>
      <c r="D38" s="312"/>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row>
    <row r="39" spans="1:33" s="229" customFormat="1" x14ac:dyDescent="0.25">
      <c r="A39" s="17" t="s">
        <v>215</v>
      </c>
      <c r="B39" s="435"/>
      <c r="C39" s="435"/>
      <c r="D39" s="312"/>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row>
    <row r="40" spans="1:33" s="229" customFormat="1" x14ac:dyDescent="0.25">
      <c r="A40" s="229" t="s">
        <v>216</v>
      </c>
      <c r="B40" s="435"/>
      <c r="C40" s="435"/>
      <c r="D40" s="312"/>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row>
    <row r="41" spans="1:33" s="229" customFormat="1" x14ac:dyDescent="0.25">
      <c r="A41" s="241" t="s">
        <v>792</v>
      </c>
      <c r="B41" s="435"/>
      <c r="C41" s="435"/>
      <c r="D41" s="312"/>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row>
    <row r="42" spans="1:33" x14ac:dyDescent="0.25">
      <c r="A42" s="125" t="s">
        <v>2</v>
      </c>
      <c r="B42" s="436">
        <f>SUM($B$11:B41)</f>
        <v>391103365381</v>
      </c>
      <c r="C42" s="436">
        <f>SUM($C$11:C41)</f>
        <v>511545590096.33002</v>
      </c>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row>
    <row r="43" spans="1:33" x14ac:dyDescent="0.25">
      <c r="A43" s="17"/>
      <c r="B43" s="435"/>
      <c r="C43" s="435"/>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row>
  </sheetData>
  <mergeCells count="1">
    <mergeCell ref="B8:C8"/>
  </mergeCells>
  <hyperlinks>
    <hyperlink ref="E1" location="ER!A1" display="ER"/>
  </hyperlink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1"/>
  <dimension ref="A1:AE23"/>
  <sheetViews>
    <sheetView showGridLines="0" topLeftCell="A4" workbookViewId="0">
      <selection activeCell="E1" sqref="E1"/>
    </sheetView>
  </sheetViews>
  <sheetFormatPr baseColWidth="10" defaultRowHeight="15" x14ac:dyDescent="0.25"/>
  <cols>
    <col min="1" max="1" width="38" style="105" customWidth="1"/>
    <col min="2" max="2" width="18.140625" style="311" customWidth="1"/>
    <col min="3" max="3" width="17.140625" style="311" customWidth="1"/>
    <col min="4" max="31" width="11.42578125" style="105"/>
  </cols>
  <sheetData>
    <row r="1" spans="1:31" x14ac:dyDescent="0.25">
      <c r="A1" s="105" t="str">
        <f>Indice!C1</f>
        <v>RIEDER &amp; CIA. S.A.C.I.</v>
      </c>
      <c r="E1" s="120" t="s">
        <v>128</v>
      </c>
    </row>
    <row r="5" spans="1:31" x14ac:dyDescent="0.25">
      <c r="A5" s="962" t="s">
        <v>279</v>
      </c>
      <c r="B5" s="962"/>
      <c r="C5" s="962"/>
      <c r="D5" s="962"/>
      <c r="E5" s="962"/>
      <c r="F5" s="962"/>
      <c r="G5" s="17"/>
      <c r="H5" s="17"/>
      <c r="I5" s="17"/>
      <c r="J5" s="17"/>
      <c r="K5" s="17"/>
      <c r="L5" s="17"/>
      <c r="M5" s="17"/>
      <c r="N5" s="17"/>
      <c r="O5" s="17"/>
      <c r="P5" s="17"/>
      <c r="Q5" s="17"/>
      <c r="R5" s="17"/>
      <c r="S5" s="17"/>
      <c r="T5" s="17"/>
      <c r="U5" s="17"/>
      <c r="V5" s="17"/>
      <c r="W5" s="17"/>
      <c r="X5" s="17"/>
      <c r="Y5" s="17"/>
      <c r="Z5" s="17"/>
      <c r="AA5" s="17"/>
      <c r="AB5" s="17"/>
      <c r="AC5" s="17"/>
      <c r="AD5" s="17"/>
      <c r="AE5" s="17"/>
    </row>
    <row r="7" spans="1:31" x14ac:dyDescent="0.25">
      <c r="B7" s="971"/>
      <c r="C7" s="971"/>
    </row>
    <row r="8" spans="1:31" s="143" customFormat="1" x14ac:dyDescent="0.25">
      <c r="A8" s="105"/>
      <c r="B8" s="972" t="s">
        <v>211</v>
      </c>
      <c r="C8" s="972"/>
      <c r="D8" s="105"/>
      <c r="E8" s="105"/>
      <c r="F8" s="105"/>
      <c r="G8" s="105"/>
      <c r="H8" s="105"/>
      <c r="I8" s="105"/>
      <c r="J8" s="105"/>
      <c r="K8" s="105"/>
      <c r="L8" s="105"/>
      <c r="M8" s="105"/>
      <c r="N8" s="105"/>
      <c r="O8" s="105"/>
      <c r="P8" s="105"/>
      <c r="Q8" s="105"/>
      <c r="R8" s="105"/>
      <c r="S8" s="105"/>
      <c r="T8" s="105"/>
      <c r="U8" s="105"/>
      <c r="V8" s="105"/>
      <c r="W8" s="105"/>
      <c r="X8" s="105"/>
      <c r="Y8" s="105"/>
      <c r="Z8" s="105"/>
      <c r="AA8" s="105"/>
      <c r="AB8" s="105"/>
      <c r="AC8" s="105"/>
      <c r="AD8" s="105"/>
      <c r="AE8" s="105"/>
    </row>
    <row r="9" spans="1:31" x14ac:dyDescent="0.25">
      <c r="A9" s="125" t="s">
        <v>136</v>
      </c>
      <c r="B9" s="414">
        <f>IFERROR(IF(Indice!B6="","2XX2",YEAR(Indice!B6)),"2XX2")</f>
        <v>2023</v>
      </c>
      <c r="C9" s="414">
        <f>+IFERROR(YEAR(Indice!B6-365),"2XX1")</f>
        <v>2022</v>
      </c>
      <c r="D9" s="17"/>
      <c r="E9" s="17"/>
      <c r="F9" s="17"/>
      <c r="G9" s="17"/>
      <c r="H9" s="17"/>
      <c r="I9" s="17"/>
      <c r="J9" s="17"/>
      <c r="K9" s="17"/>
      <c r="L9" s="17"/>
      <c r="M9" s="17"/>
      <c r="N9" s="17"/>
      <c r="O9" s="17"/>
      <c r="P9" s="17"/>
      <c r="Q9" s="17"/>
      <c r="R9" s="17"/>
      <c r="S9" s="17"/>
      <c r="T9" s="17"/>
      <c r="U9" s="17"/>
      <c r="V9" s="17"/>
      <c r="W9" s="17"/>
      <c r="X9" s="17"/>
      <c r="Y9" s="17"/>
      <c r="Z9" s="17"/>
      <c r="AA9" s="17"/>
      <c r="AB9" s="17"/>
      <c r="AC9" s="17"/>
      <c r="AD9" s="17"/>
      <c r="AE9" s="17"/>
    </row>
    <row r="10" spans="1:31" s="229" customFormat="1" x14ac:dyDescent="0.25">
      <c r="A10" s="125" t="s">
        <v>1048</v>
      </c>
      <c r="B10" s="435">
        <v>-271726964531</v>
      </c>
      <c r="C10" s="435">
        <v>-389075299415</v>
      </c>
      <c r="D10" s="312"/>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row>
    <row r="11" spans="1:31" x14ac:dyDescent="0.25">
      <c r="A11" s="17" t="s">
        <v>217</v>
      </c>
      <c r="B11" s="435"/>
      <c r="C11" s="435"/>
      <c r="D11" s="312"/>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row>
    <row r="12" spans="1:31" x14ac:dyDescent="0.25">
      <c r="A12" s="167" t="s">
        <v>218</v>
      </c>
      <c r="B12" s="435"/>
      <c r="C12" s="435"/>
      <c r="D12" s="312"/>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row>
    <row r="13" spans="1:31" s="143" customFormat="1" x14ac:dyDescent="0.25">
      <c r="A13" s="167" t="s">
        <v>219</v>
      </c>
      <c r="B13" s="435"/>
      <c r="C13" s="435"/>
      <c r="D13" s="312"/>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row>
    <row r="14" spans="1:31" s="143" customFormat="1" x14ac:dyDescent="0.25">
      <c r="A14" s="167" t="s">
        <v>220</v>
      </c>
      <c r="B14" s="435"/>
      <c r="C14" s="435"/>
      <c r="D14" s="312"/>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row>
    <row r="15" spans="1:31" s="229" customFormat="1" x14ac:dyDescent="0.25">
      <c r="A15" s="125" t="s">
        <v>1049</v>
      </c>
      <c r="B15" s="435">
        <v>-2534583190</v>
      </c>
      <c r="C15" s="435">
        <v>-2640375739</v>
      </c>
      <c r="D15" s="312"/>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row>
    <row r="16" spans="1:31" s="229" customFormat="1" x14ac:dyDescent="0.25">
      <c r="A16" s="17" t="s">
        <v>217</v>
      </c>
      <c r="B16" s="435"/>
      <c r="C16" s="435"/>
      <c r="D16" s="312"/>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row>
    <row r="17" spans="1:31" s="229" customFormat="1" x14ac:dyDescent="0.25">
      <c r="A17" s="167" t="s">
        <v>218</v>
      </c>
      <c r="B17" s="435"/>
      <c r="C17" s="435"/>
      <c r="D17" s="312"/>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row>
    <row r="18" spans="1:31" s="229" customFormat="1" x14ac:dyDescent="0.25">
      <c r="A18" s="167" t="s">
        <v>219</v>
      </c>
      <c r="B18" s="435"/>
      <c r="C18" s="435"/>
      <c r="D18" s="312"/>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row>
    <row r="19" spans="1:31" s="229" customFormat="1" x14ac:dyDescent="0.25">
      <c r="A19" s="167" t="s">
        <v>220</v>
      </c>
      <c r="B19" s="435"/>
      <c r="C19" s="435"/>
      <c r="D19" s="312"/>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row>
    <row r="20" spans="1:31" s="229" customFormat="1" x14ac:dyDescent="0.25">
      <c r="A20" s="241" t="s">
        <v>792</v>
      </c>
      <c r="B20" s="435"/>
      <c r="C20" s="435"/>
      <c r="D20" s="312"/>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row>
    <row r="21" spans="1:31" x14ac:dyDescent="0.25">
      <c r="A21" s="17" t="s">
        <v>221</v>
      </c>
      <c r="B21" s="437">
        <f>SUM($B$10:B20)</f>
        <v>-274261547721</v>
      </c>
      <c r="C21" s="437">
        <f>SUM($C$10:C20)</f>
        <v>-391715675154</v>
      </c>
      <c r="D21" s="312"/>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row>
    <row r="22" spans="1:31" x14ac:dyDescent="0.25">
      <c r="A22" s="17"/>
      <c r="B22" s="312"/>
      <c r="C22" s="312"/>
      <c r="D22" s="312"/>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row>
    <row r="23" spans="1:31" x14ac:dyDescent="0.25">
      <c r="D23" s="311"/>
    </row>
  </sheetData>
  <mergeCells count="3">
    <mergeCell ref="A5:F5"/>
    <mergeCell ref="B7:C7"/>
    <mergeCell ref="B8:C8"/>
  </mergeCells>
  <hyperlinks>
    <hyperlink ref="E1" location="ER!A1" display="ER"/>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2"/>
  <dimension ref="A1:AG46"/>
  <sheetViews>
    <sheetView showGridLines="0" zoomScale="115" zoomScaleNormal="115" workbookViewId="0">
      <selection activeCell="E1" sqref="E1"/>
    </sheetView>
  </sheetViews>
  <sheetFormatPr baseColWidth="10" defaultRowHeight="15" x14ac:dyDescent="0.25"/>
  <cols>
    <col min="1" max="1" width="38" style="105" customWidth="1"/>
    <col min="2" max="7" width="23" style="311" customWidth="1"/>
    <col min="8" max="33" width="11.42578125" style="105"/>
  </cols>
  <sheetData>
    <row r="1" spans="1:33" x14ac:dyDescent="0.25">
      <c r="A1" s="105" t="str">
        <f>Indice!C1</f>
        <v>RIEDER &amp; CIA. S.A.C.I.</v>
      </c>
      <c r="G1" s="360" t="s">
        <v>128</v>
      </c>
    </row>
    <row r="5" spans="1:33" x14ac:dyDescent="0.25">
      <c r="A5" s="209" t="s">
        <v>280</v>
      </c>
      <c r="B5" s="357"/>
      <c r="C5" s="357"/>
      <c r="D5" s="357"/>
      <c r="E5" s="357"/>
      <c r="F5" s="357"/>
      <c r="G5" s="357"/>
      <c r="H5" s="209"/>
      <c r="I5" s="17"/>
      <c r="J5" s="17"/>
      <c r="K5" s="17"/>
      <c r="L5" s="17"/>
      <c r="M5" s="17"/>
      <c r="N5" s="17"/>
      <c r="O5" s="17"/>
      <c r="P5" s="17"/>
      <c r="Q5" s="17"/>
      <c r="R5" s="17"/>
      <c r="S5" s="17"/>
      <c r="T5" s="17"/>
      <c r="U5" s="17"/>
      <c r="V5" s="17"/>
      <c r="W5" s="17"/>
      <c r="X5" s="17"/>
      <c r="Y5" s="17"/>
      <c r="Z5" s="17"/>
      <c r="AA5" s="17"/>
      <c r="AB5" s="17"/>
      <c r="AC5" s="17"/>
      <c r="AD5" s="17"/>
      <c r="AE5" s="17"/>
      <c r="AF5" s="17"/>
      <c r="AG5" s="17"/>
    </row>
    <row r="6" spans="1:33" x14ac:dyDescent="0.25">
      <c r="A6" s="973"/>
      <c r="B6" s="973"/>
      <c r="C6" s="973"/>
      <c r="D6" s="973"/>
      <c r="E6" s="973"/>
      <c r="F6" s="973"/>
      <c r="G6" s="973"/>
      <c r="H6" s="973"/>
    </row>
    <row r="7" spans="1:33" s="138" customFormat="1" x14ac:dyDescent="0.25">
      <c r="A7" s="137"/>
      <c r="B7" s="318"/>
      <c r="C7" s="318"/>
      <c r="D7" s="318"/>
      <c r="E7" s="318"/>
      <c r="F7" s="318"/>
      <c r="G7" s="318"/>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row>
    <row r="8" spans="1:33" s="138" customFormat="1" x14ac:dyDescent="0.25">
      <c r="A8" s="137" t="s">
        <v>152</v>
      </c>
      <c r="B8" s="318"/>
      <c r="C8" s="318"/>
      <c r="D8" s="318"/>
      <c r="E8" s="318"/>
      <c r="F8" s="318"/>
      <c r="G8" s="318"/>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row>
    <row r="9" spans="1:33" s="138" customFormat="1" x14ac:dyDescent="0.25">
      <c r="A9" s="137"/>
      <c r="B9" s="318"/>
      <c r="C9" s="318"/>
      <c r="D9" s="318"/>
      <c r="E9" s="318"/>
      <c r="F9" s="318"/>
      <c r="G9" s="318"/>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row>
    <row r="10" spans="1:33" s="138" customFormat="1" ht="15.75" thickBot="1" x14ac:dyDescent="0.3">
      <c r="A10" s="246" t="s">
        <v>211</v>
      </c>
      <c r="B10" s="383"/>
      <c r="C10" s="384"/>
      <c r="D10" s="385"/>
      <c r="E10" s="385"/>
      <c r="F10" s="386"/>
      <c r="G10" s="318"/>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row>
    <row r="11" spans="1:33" s="138" customFormat="1" ht="15.75" thickBot="1" x14ac:dyDescent="0.3">
      <c r="A11" s="974"/>
      <c r="B11" s="387"/>
      <c r="C11" s="423">
        <f>IFERROR(IF(Indice!B6="","2XX2",YEAR(Indice!B6)),"2XX2")</f>
        <v>2023</v>
      </c>
      <c r="D11" s="388"/>
      <c r="E11" s="389"/>
      <c r="F11" s="423">
        <f>+IFERROR(YEAR(Indice!B6-365),"2XX1")</f>
        <v>2022</v>
      </c>
      <c r="G11" s="390"/>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row>
    <row r="12" spans="1:33" s="138" customFormat="1" ht="15.75" thickBot="1" x14ac:dyDescent="0.3">
      <c r="A12" s="975"/>
      <c r="B12" s="391" t="s">
        <v>153</v>
      </c>
      <c r="C12" s="391" t="s">
        <v>154</v>
      </c>
      <c r="D12" s="391" t="s">
        <v>2</v>
      </c>
      <c r="E12" s="391" t="s">
        <v>153</v>
      </c>
      <c r="F12" s="391" t="s">
        <v>154</v>
      </c>
      <c r="G12" s="391" t="s">
        <v>2</v>
      </c>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row>
    <row r="13" spans="1:33" s="138" customFormat="1" x14ac:dyDescent="0.25">
      <c r="A13" s="164" t="s">
        <v>155</v>
      </c>
      <c r="B13" s="505">
        <v>-704989605.07000005</v>
      </c>
      <c r="C13" s="522">
        <v>-53875169</v>
      </c>
      <c r="D13" s="522">
        <f>+C13+B13</f>
        <v>-758864774.07000005</v>
      </c>
      <c r="E13" s="505">
        <v>-397460900</v>
      </c>
      <c r="F13" s="522">
        <v>-42672127</v>
      </c>
      <c r="G13" s="506">
        <f>+F13+E13</f>
        <v>-440133027</v>
      </c>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row>
    <row r="14" spans="1:33" s="138" customFormat="1" x14ac:dyDescent="0.25">
      <c r="A14" s="165" t="s">
        <v>156</v>
      </c>
      <c r="B14" s="507">
        <v>-1430214445.8</v>
      </c>
      <c r="C14" s="523">
        <v>-577902817</v>
      </c>
      <c r="D14" s="523">
        <f>+C14+B14</f>
        <v>-2008117262.8</v>
      </c>
      <c r="E14" s="507">
        <v>-784020048</v>
      </c>
      <c r="F14" s="523">
        <v>-3639827</v>
      </c>
      <c r="G14" s="508">
        <f>+F14+E14</f>
        <v>-787659875</v>
      </c>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row>
    <row r="15" spans="1:33" s="138" customFormat="1" x14ac:dyDescent="0.25">
      <c r="A15" s="165" t="s">
        <v>157</v>
      </c>
      <c r="B15" s="507">
        <v>-113017460</v>
      </c>
      <c r="C15" s="523">
        <v>0</v>
      </c>
      <c r="D15" s="523">
        <f t="shared" ref="D15:D35" si="0">+C15+B15</f>
        <v>-113017460</v>
      </c>
      <c r="E15" s="507">
        <v>-999474129</v>
      </c>
      <c r="F15" s="523">
        <v>-19199643</v>
      </c>
      <c r="G15" s="508">
        <f t="shared" ref="G15:G35" si="1">+F15+E15</f>
        <v>-1018673772</v>
      </c>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row>
    <row r="16" spans="1:33" s="138" customFormat="1" x14ac:dyDescent="0.25">
      <c r="A16" s="165" t="s">
        <v>158</v>
      </c>
      <c r="B16" s="507">
        <v>-852347702</v>
      </c>
      <c r="C16" s="523">
        <v>0</v>
      </c>
      <c r="D16" s="523">
        <f t="shared" si="0"/>
        <v>-852347702</v>
      </c>
      <c r="E16" s="507">
        <v>-803130275</v>
      </c>
      <c r="F16" s="523">
        <v>-580918204</v>
      </c>
      <c r="G16" s="508">
        <f t="shared" si="1"/>
        <v>-1384048479</v>
      </c>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row>
    <row r="17" spans="1:33" s="138" customFormat="1" x14ac:dyDescent="0.25">
      <c r="A17" s="165" t="s">
        <v>159</v>
      </c>
      <c r="B17" s="507">
        <v>-3121226102</v>
      </c>
      <c r="C17" s="523">
        <v>-3154120237</v>
      </c>
      <c r="D17" s="523">
        <f t="shared" si="0"/>
        <v>-6275346339</v>
      </c>
      <c r="E17" s="507">
        <v>-3109600159</v>
      </c>
      <c r="F17" s="523">
        <v>-3216569996</v>
      </c>
      <c r="G17" s="508">
        <f t="shared" si="1"/>
        <v>-6326170155</v>
      </c>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row>
    <row r="18" spans="1:33" s="138" customFormat="1" x14ac:dyDescent="0.25">
      <c r="A18" s="165" t="s">
        <v>160</v>
      </c>
      <c r="B18" s="507">
        <v>-10802364</v>
      </c>
      <c r="C18" s="523">
        <v>0</v>
      </c>
      <c r="D18" s="523">
        <f t="shared" si="0"/>
        <v>-10802364</v>
      </c>
      <c r="E18" s="507">
        <v>-121960204</v>
      </c>
      <c r="F18" s="523"/>
      <c r="G18" s="508">
        <f t="shared" si="1"/>
        <v>-121960204</v>
      </c>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row>
    <row r="19" spans="1:33" s="138" customFormat="1" x14ac:dyDescent="0.25">
      <c r="A19" s="165" t="s">
        <v>161</v>
      </c>
      <c r="B19" s="507">
        <v>0</v>
      </c>
      <c r="C19" s="523">
        <v>0</v>
      </c>
      <c r="D19" s="523">
        <f t="shared" si="0"/>
        <v>0</v>
      </c>
      <c r="E19" s="507"/>
      <c r="F19" s="523"/>
      <c r="G19" s="508">
        <f t="shared" si="1"/>
        <v>0</v>
      </c>
      <c r="H19" s="137"/>
      <c r="I19" s="137"/>
      <c r="J19" s="137"/>
      <c r="K19" s="137"/>
      <c r="L19" s="137"/>
      <c r="M19" s="137"/>
      <c r="N19" s="137"/>
      <c r="O19" s="137"/>
      <c r="P19" s="137"/>
      <c r="Q19" s="137"/>
      <c r="R19" s="137"/>
      <c r="S19" s="137"/>
      <c r="T19" s="137"/>
      <c r="U19" s="137"/>
      <c r="V19" s="137"/>
      <c r="W19" s="137"/>
      <c r="X19" s="137"/>
      <c r="Y19" s="137"/>
      <c r="Z19" s="137"/>
      <c r="AA19" s="137"/>
      <c r="AB19" s="137"/>
      <c r="AC19" s="137"/>
      <c r="AD19" s="137"/>
      <c r="AE19" s="137"/>
      <c r="AF19" s="137"/>
      <c r="AG19" s="137"/>
    </row>
    <row r="20" spans="1:33" s="138" customFormat="1" x14ac:dyDescent="0.25">
      <c r="A20" s="165" t="s">
        <v>162</v>
      </c>
      <c r="B20" s="507">
        <v>-2802344541</v>
      </c>
      <c r="C20" s="523">
        <v>0</v>
      </c>
      <c r="D20" s="523">
        <f t="shared" si="0"/>
        <v>-2802344541</v>
      </c>
      <c r="E20" s="507">
        <v>-1646996993</v>
      </c>
      <c r="F20" s="523">
        <v>-384617016</v>
      </c>
      <c r="G20" s="508">
        <f t="shared" si="1"/>
        <v>-2031614009</v>
      </c>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row>
    <row r="21" spans="1:33" s="138" customFormat="1" x14ac:dyDescent="0.25">
      <c r="A21" s="165" t="s">
        <v>163</v>
      </c>
      <c r="B21" s="507">
        <v>-577338960</v>
      </c>
      <c r="C21" s="523">
        <v>-151185644</v>
      </c>
      <c r="D21" s="523">
        <f t="shared" si="0"/>
        <v>-728524604</v>
      </c>
      <c r="E21" s="507">
        <v>-414015794</v>
      </c>
      <c r="F21" s="523">
        <v>-162733925</v>
      </c>
      <c r="G21" s="508">
        <f t="shared" si="1"/>
        <v>-576749719</v>
      </c>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row>
    <row r="22" spans="1:33" s="138" customFormat="1" x14ac:dyDescent="0.25">
      <c r="A22" s="165" t="s">
        <v>164</v>
      </c>
      <c r="B22" s="507">
        <v>0</v>
      </c>
      <c r="C22" s="523">
        <v>0</v>
      </c>
      <c r="D22" s="523">
        <f t="shared" si="0"/>
        <v>0</v>
      </c>
      <c r="E22" s="507"/>
      <c r="F22" s="523"/>
      <c r="G22" s="508">
        <f t="shared" si="1"/>
        <v>0</v>
      </c>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row>
    <row r="23" spans="1:33" s="138" customFormat="1" x14ac:dyDescent="0.25">
      <c r="A23" s="165" t="s">
        <v>165</v>
      </c>
      <c r="B23" s="507">
        <v>-11782932585</v>
      </c>
      <c r="C23" s="523">
        <v>-2621280144</v>
      </c>
      <c r="D23" s="523">
        <f t="shared" si="0"/>
        <v>-14404212729</v>
      </c>
      <c r="E23" s="507">
        <v>-9611178645</v>
      </c>
      <c r="F23" s="523">
        <v>-1018664670</v>
      </c>
      <c r="G23" s="508">
        <f t="shared" si="1"/>
        <v>-10629843315</v>
      </c>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row>
    <row r="24" spans="1:33" s="138" customFormat="1" ht="24" x14ac:dyDescent="0.25">
      <c r="A24" s="165" t="s">
        <v>166</v>
      </c>
      <c r="B24" s="507">
        <v>0</v>
      </c>
      <c r="C24" s="523">
        <v>-2400127273</v>
      </c>
      <c r="D24" s="523">
        <f t="shared" si="0"/>
        <v>-2400127273</v>
      </c>
      <c r="E24" s="507"/>
      <c r="F24" s="523">
        <v>-2404261176</v>
      </c>
      <c r="G24" s="508">
        <f t="shared" si="1"/>
        <v>-2404261176</v>
      </c>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row>
    <row r="25" spans="1:33" s="138" customFormat="1" x14ac:dyDescent="0.25">
      <c r="A25" s="165" t="s">
        <v>167</v>
      </c>
      <c r="B25" s="507">
        <v>-19552486425</v>
      </c>
      <c r="C25" s="523">
        <v>-6139682433</v>
      </c>
      <c r="D25" s="523">
        <f t="shared" si="0"/>
        <v>-25692168858</v>
      </c>
      <c r="E25" s="507">
        <v>-17196963561</v>
      </c>
      <c r="F25" s="523">
        <v>-6157535798</v>
      </c>
      <c r="G25" s="508">
        <f t="shared" si="1"/>
        <v>-23354499359</v>
      </c>
      <c r="H25" s="137"/>
      <c r="I25" s="137"/>
      <c r="J25" s="137"/>
      <c r="K25" s="137"/>
      <c r="L25" s="137"/>
      <c r="M25" s="137"/>
      <c r="N25" s="137"/>
      <c r="O25" s="137"/>
      <c r="P25" s="137"/>
      <c r="Q25" s="137"/>
      <c r="R25" s="137"/>
      <c r="S25" s="137"/>
      <c r="T25" s="137"/>
      <c r="U25" s="137"/>
      <c r="V25" s="137"/>
      <c r="W25" s="137"/>
      <c r="X25" s="137"/>
      <c r="Y25" s="137"/>
      <c r="Z25" s="137"/>
      <c r="AA25" s="137"/>
      <c r="AB25" s="137"/>
      <c r="AC25" s="137"/>
      <c r="AD25" s="137"/>
      <c r="AE25" s="137"/>
      <c r="AF25" s="137"/>
      <c r="AG25" s="137"/>
    </row>
    <row r="26" spans="1:33" s="138" customFormat="1" x14ac:dyDescent="0.25">
      <c r="A26" s="165" t="s">
        <v>168</v>
      </c>
      <c r="B26" s="507">
        <v>-4954393930</v>
      </c>
      <c r="C26" s="523">
        <v>-1736334708</v>
      </c>
      <c r="D26" s="523">
        <f t="shared" si="0"/>
        <v>-6690728638</v>
      </c>
      <c r="E26" s="507">
        <v>-4363276091</v>
      </c>
      <c r="F26" s="523">
        <v>-1615951473</v>
      </c>
      <c r="G26" s="508">
        <f t="shared" si="1"/>
        <v>-5979227564</v>
      </c>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row>
    <row r="27" spans="1:33" s="138" customFormat="1" x14ac:dyDescent="0.25">
      <c r="A27" s="165" t="s">
        <v>169</v>
      </c>
      <c r="B27" s="507">
        <v>0</v>
      </c>
      <c r="C27" s="523">
        <v>0</v>
      </c>
      <c r="D27" s="523">
        <f t="shared" si="0"/>
        <v>0</v>
      </c>
      <c r="E27" s="507">
        <v>-949963314</v>
      </c>
      <c r="F27" s="523"/>
      <c r="G27" s="508">
        <f t="shared" si="1"/>
        <v>-949963314</v>
      </c>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row>
    <row r="28" spans="1:33" s="138" customFormat="1" x14ac:dyDescent="0.25">
      <c r="A28" s="165" t="s">
        <v>170</v>
      </c>
      <c r="B28" s="507">
        <v>-5687432</v>
      </c>
      <c r="C28" s="523">
        <v>0</v>
      </c>
      <c r="D28" s="523">
        <f t="shared" si="0"/>
        <v>-5687432</v>
      </c>
      <c r="E28" s="507">
        <v>-1539413151</v>
      </c>
      <c r="F28" s="523"/>
      <c r="G28" s="508">
        <f t="shared" si="1"/>
        <v>-1539413151</v>
      </c>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row>
    <row r="29" spans="1:33" s="138" customFormat="1" x14ac:dyDescent="0.25">
      <c r="A29" s="165" t="s">
        <v>171</v>
      </c>
      <c r="B29" s="507">
        <v>0</v>
      </c>
      <c r="C29" s="523">
        <v>0</v>
      </c>
      <c r="D29" s="523">
        <f t="shared" si="0"/>
        <v>0</v>
      </c>
      <c r="E29" s="507"/>
      <c r="F29" s="523"/>
      <c r="G29" s="508">
        <f t="shared" si="1"/>
        <v>0</v>
      </c>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row>
    <row r="30" spans="1:33" s="138" customFormat="1" x14ac:dyDescent="0.25">
      <c r="A30" s="165" t="s">
        <v>172</v>
      </c>
      <c r="B30" s="507">
        <v>0</v>
      </c>
      <c r="C30" s="523">
        <v>0</v>
      </c>
      <c r="D30" s="523">
        <f t="shared" si="0"/>
        <v>0</v>
      </c>
      <c r="E30" s="507"/>
      <c r="F30" s="523"/>
      <c r="G30" s="508">
        <f t="shared" si="1"/>
        <v>0</v>
      </c>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row>
    <row r="31" spans="1:33" s="138" customFormat="1" x14ac:dyDescent="0.25">
      <c r="A31" s="165" t="s">
        <v>798</v>
      </c>
      <c r="B31" s="507">
        <v>0</v>
      </c>
      <c r="C31" s="523">
        <v>0</v>
      </c>
      <c r="D31" s="523">
        <f t="shared" si="0"/>
        <v>0</v>
      </c>
      <c r="E31" s="507"/>
      <c r="F31" s="523"/>
      <c r="G31" s="508">
        <f t="shared" si="1"/>
        <v>0</v>
      </c>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row>
    <row r="32" spans="1:33" s="138" customFormat="1" x14ac:dyDescent="0.25">
      <c r="A32" s="165" t="s">
        <v>173</v>
      </c>
      <c r="B32" s="507">
        <v>0</v>
      </c>
      <c r="C32" s="523">
        <v>0</v>
      </c>
      <c r="D32" s="523">
        <f t="shared" si="0"/>
        <v>0</v>
      </c>
      <c r="E32" s="507"/>
      <c r="F32" s="523"/>
      <c r="G32" s="508">
        <f t="shared" si="1"/>
        <v>0</v>
      </c>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row>
    <row r="33" spans="1:33" s="138" customFormat="1" x14ac:dyDescent="0.25">
      <c r="A33" s="165" t="s">
        <v>5</v>
      </c>
      <c r="B33" s="507">
        <v>0</v>
      </c>
      <c r="C33" s="523">
        <v>0</v>
      </c>
      <c r="D33" s="523">
        <f t="shared" si="0"/>
        <v>0</v>
      </c>
      <c r="E33" s="507"/>
      <c r="F33" s="523"/>
      <c r="G33" s="508">
        <f t="shared" si="1"/>
        <v>0</v>
      </c>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row>
    <row r="34" spans="1:33" s="138" customFormat="1" x14ac:dyDescent="0.25">
      <c r="A34" s="326" t="s">
        <v>922</v>
      </c>
      <c r="B34" s="505">
        <v>-673322149</v>
      </c>
      <c r="C34" s="522">
        <v>-63811535</v>
      </c>
      <c r="D34" s="523">
        <f t="shared" si="0"/>
        <v>-737133684</v>
      </c>
      <c r="E34" s="505">
        <v>-494384127</v>
      </c>
      <c r="F34" s="522">
        <v>-102967793</v>
      </c>
      <c r="G34" s="508">
        <f t="shared" si="1"/>
        <v>-597351920</v>
      </c>
      <c r="H34" s="137"/>
      <c r="I34" s="137"/>
      <c r="J34" s="137"/>
      <c r="K34" s="137"/>
      <c r="L34" s="137"/>
      <c r="M34" s="137"/>
      <c r="N34" s="137"/>
      <c r="O34" s="137"/>
      <c r="P34" s="137"/>
      <c r="Q34" s="137"/>
      <c r="R34" s="137"/>
      <c r="S34" s="137"/>
      <c r="T34" s="137"/>
      <c r="U34" s="137"/>
      <c r="V34" s="137"/>
      <c r="W34" s="137"/>
      <c r="X34" s="137"/>
      <c r="Y34" s="137"/>
      <c r="Z34" s="137"/>
      <c r="AA34" s="137"/>
      <c r="AB34" s="137"/>
      <c r="AC34" s="137"/>
      <c r="AD34" s="137"/>
      <c r="AE34" s="137"/>
      <c r="AF34" s="137"/>
      <c r="AG34" s="137"/>
    </row>
    <row r="35" spans="1:33" s="138" customFormat="1" x14ac:dyDescent="0.25">
      <c r="A35" s="247" t="s">
        <v>62</v>
      </c>
      <c r="B35" s="505">
        <v>0</v>
      </c>
      <c r="C35" s="522">
        <v>0</v>
      </c>
      <c r="D35" s="523">
        <f t="shared" si="0"/>
        <v>0</v>
      </c>
      <c r="E35" s="505"/>
      <c r="F35" s="522"/>
      <c r="G35" s="508">
        <f t="shared" si="1"/>
        <v>0</v>
      </c>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row>
    <row r="36" spans="1:33" s="138" customFormat="1" ht="15.75" thickBot="1" x14ac:dyDescent="0.3">
      <c r="A36" s="166" t="s">
        <v>2</v>
      </c>
      <c r="B36" s="509">
        <f>+SUM($B$13:B35)</f>
        <v>-46581103700.869995</v>
      </c>
      <c r="C36" s="509">
        <f>+SUM($C$13:C35)</f>
        <v>-16898319960</v>
      </c>
      <c r="D36" s="509">
        <f>+SUM($D$13:D35)</f>
        <v>-63479423660.869995</v>
      </c>
      <c r="E36" s="509">
        <f>+SUM($E$13:E35)</f>
        <v>-42431837391</v>
      </c>
      <c r="F36" s="509">
        <f>+SUM($F$13:F35)</f>
        <v>-15709731648</v>
      </c>
      <c r="G36" s="510">
        <f>+SUM($G$13:G35)</f>
        <v>-58141569039</v>
      </c>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row>
    <row r="37" spans="1:33" s="138" customFormat="1" x14ac:dyDescent="0.25">
      <c r="A37" s="137"/>
      <c r="B37" s="318"/>
      <c r="C37" s="318"/>
      <c r="D37" s="318"/>
      <c r="E37" s="318"/>
      <c r="F37" s="318"/>
      <c r="G37" s="318"/>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row>
    <row r="38" spans="1:33" s="138" customFormat="1" x14ac:dyDescent="0.25">
      <c r="A38" s="137"/>
      <c r="B38" s="318"/>
      <c r="C38" s="318"/>
      <c r="D38" s="318"/>
      <c r="E38" s="318"/>
      <c r="F38" s="318"/>
      <c r="G38" s="318"/>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row>
    <row r="39" spans="1:33" s="138" customFormat="1" x14ac:dyDescent="0.25">
      <c r="A39" s="137"/>
      <c r="B39" s="318"/>
      <c r="C39" s="318"/>
      <c r="D39" s="318"/>
      <c r="E39" s="318"/>
      <c r="F39" s="318"/>
      <c r="G39" s="318"/>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row>
    <row r="40" spans="1:33" s="138" customFormat="1" x14ac:dyDescent="0.25">
      <c r="A40" s="137"/>
      <c r="B40" s="318"/>
      <c r="C40" s="318"/>
      <c r="D40" s="318"/>
      <c r="E40" s="318"/>
      <c r="F40" s="318"/>
      <c r="G40" s="318"/>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row>
    <row r="41" spans="1:33" s="138" customFormat="1" x14ac:dyDescent="0.25">
      <c r="A41" s="137"/>
      <c r="B41" s="318"/>
      <c r="C41" s="318"/>
      <c r="D41" s="318"/>
      <c r="E41" s="318"/>
      <c r="F41" s="318"/>
      <c r="G41" s="318"/>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row>
    <row r="42" spans="1:33" s="138" customFormat="1" x14ac:dyDescent="0.25">
      <c r="A42" s="137"/>
      <c r="B42" s="318"/>
      <c r="C42" s="318"/>
      <c r="D42" s="318"/>
      <c r="E42" s="318"/>
      <c r="F42" s="318"/>
      <c r="G42" s="318"/>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row>
    <row r="43" spans="1:33" s="138" customFormat="1" x14ac:dyDescent="0.25">
      <c r="A43" s="137"/>
      <c r="B43" s="318"/>
      <c r="C43" s="318"/>
      <c r="D43" s="318"/>
      <c r="E43" s="318"/>
      <c r="F43" s="318"/>
      <c r="G43" s="318"/>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row>
    <row r="44" spans="1:33" s="138" customFormat="1" x14ac:dyDescent="0.25">
      <c r="A44" s="137"/>
      <c r="B44" s="318"/>
      <c r="C44" s="318"/>
      <c r="D44" s="318"/>
      <c r="E44" s="318"/>
      <c r="F44" s="318"/>
      <c r="G44" s="318"/>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row>
    <row r="45" spans="1:33" s="122" customFormat="1" x14ac:dyDescent="0.25">
      <c r="A45" s="107"/>
      <c r="B45" s="392"/>
      <c r="C45" s="392"/>
      <c r="D45" s="392"/>
      <c r="E45" s="392"/>
      <c r="F45" s="392"/>
      <c r="G45" s="392"/>
      <c r="H45" s="107"/>
      <c r="I45" s="107"/>
      <c r="J45" s="107"/>
      <c r="K45" s="107"/>
      <c r="L45" s="107"/>
      <c r="M45" s="107"/>
      <c r="N45" s="107"/>
      <c r="O45" s="107"/>
      <c r="P45" s="107"/>
      <c r="Q45" s="107"/>
      <c r="R45" s="107"/>
      <c r="S45" s="107"/>
      <c r="T45" s="107"/>
      <c r="U45" s="107"/>
      <c r="V45" s="107"/>
      <c r="W45" s="107"/>
      <c r="X45" s="107"/>
      <c r="Y45" s="107"/>
      <c r="Z45" s="107"/>
      <c r="AA45" s="107"/>
      <c r="AB45" s="107"/>
      <c r="AC45" s="107"/>
      <c r="AD45" s="107"/>
      <c r="AE45" s="107"/>
      <c r="AF45" s="107"/>
      <c r="AG45" s="107"/>
    </row>
    <row r="46" spans="1:33" s="122" customFormat="1" x14ac:dyDescent="0.25">
      <c r="A46" s="107"/>
      <c r="B46" s="392"/>
      <c r="C46" s="392"/>
      <c r="D46" s="392"/>
      <c r="E46" s="392"/>
      <c r="F46" s="392"/>
      <c r="G46" s="392"/>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row>
  </sheetData>
  <mergeCells count="2">
    <mergeCell ref="A6:H6"/>
    <mergeCell ref="A11:A12"/>
  </mergeCells>
  <hyperlinks>
    <hyperlink ref="G1" location="ER!A1" display="ER"/>
  </hyperlink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3"/>
  <dimension ref="A1:X26"/>
  <sheetViews>
    <sheetView showGridLines="0" workbookViewId="0">
      <selection activeCell="E1" sqref="E1"/>
    </sheetView>
  </sheetViews>
  <sheetFormatPr baseColWidth="10" defaultRowHeight="15" x14ac:dyDescent="0.25"/>
  <cols>
    <col min="1" max="1" width="38" style="105" customWidth="1"/>
    <col min="2" max="2" width="14.7109375" style="311" customWidth="1"/>
    <col min="3" max="3" width="15.7109375" style="311" customWidth="1"/>
    <col min="4" max="4" width="4.85546875" style="105" customWidth="1"/>
    <col min="5" max="5" width="28.85546875" style="105" bestFit="1" customWidth="1"/>
    <col min="6" max="6" width="14.42578125" style="311" bestFit="1" customWidth="1"/>
    <col min="7" max="7" width="14.5703125" style="311" customWidth="1"/>
    <col min="8" max="20" width="11.42578125" style="105"/>
  </cols>
  <sheetData>
    <row r="1" spans="1:24" x14ac:dyDescent="0.25">
      <c r="A1" s="105" t="str">
        <f>Indice!C1</f>
        <v>RIEDER &amp; CIA. S.A.C.I.</v>
      </c>
      <c r="E1" s="120" t="s">
        <v>128</v>
      </c>
    </row>
    <row r="4" spans="1:24" x14ac:dyDescent="0.25">
      <c r="A4" s="976" t="s">
        <v>281</v>
      </c>
      <c r="B4" s="976"/>
      <c r="C4" s="976"/>
      <c r="D4" s="976"/>
      <c r="E4" s="976"/>
      <c r="F4" s="129"/>
      <c r="U4" s="105"/>
      <c r="V4" s="105"/>
      <c r="W4" s="105"/>
      <c r="X4" s="105"/>
    </row>
    <row r="5" spans="1:24" x14ac:dyDescent="0.25">
      <c r="A5" s="126"/>
      <c r="B5" s="393"/>
      <c r="C5" s="394"/>
      <c r="D5" s="127"/>
      <c r="E5" s="127"/>
      <c r="F5" s="129"/>
      <c r="U5" s="105"/>
      <c r="V5" s="105"/>
      <c r="W5" s="105"/>
      <c r="X5" s="105"/>
    </row>
    <row r="6" spans="1:24" s="143" customFormat="1" x14ac:dyDescent="0.25">
      <c r="A6" s="248" t="s">
        <v>211</v>
      </c>
      <c r="B6" s="977"/>
      <c r="C6" s="977"/>
      <c r="D6" s="127"/>
      <c r="E6" s="127"/>
      <c r="F6" s="129"/>
      <c r="G6" s="311"/>
      <c r="H6" s="105"/>
      <c r="I6" s="105"/>
      <c r="J6" s="105"/>
      <c r="K6" s="105"/>
      <c r="L6" s="105"/>
      <c r="M6" s="105"/>
      <c r="N6" s="105"/>
      <c r="O6" s="105"/>
      <c r="P6" s="105"/>
      <c r="Q6" s="105"/>
      <c r="R6" s="105"/>
      <c r="S6" s="105"/>
      <c r="T6" s="105"/>
      <c r="U6" s="105"/>
      <c r="V6" s="105"/>
      <c r="W6" s="105"/>
      <c r="X6" s="105"/>
    </row>
    <row r="7" spans="1:24" x14ac:dyDescent="0.25">
      <c r="A7" s="126"/>
      <c r="D7" s="127"/>
      <c r="E7" s="127"/>
      <c r="F7" s="129"/>
      <c r="U7" s="105"/>
      <c r="V7" s="105"/>
      <c r="W7" s="105"/>
      <c r="X7" s="105"/>
    </row>
    <row r="8" spans="1:24" x14ac:dyDescent="0.25">
      <c r="A8" s="130" t="s">
        <v>137</v>
      </c>
      <c r="B8" s="414">
        <f>IFERROR(IF(Indice!B6="","2XX2",YEAR(Indice!B6)),"2XX2")</f>
        <v>2023</v>
      </c>
      <c r="C8" s="414">
        <f>+IFERROR(YEAR(Indice!B6-365),"2XX1")</f>
        <v>2022</v>
      </c>
      <c r="D8" s="127"/>
      <c r="E8" s="130" t="s">
        <v>213</v>
      </c>
      <c r="F8" s="414">
        <f>IFERROR(IF(Indice!B6="","2XX2",YEAR(Indice!B6)),"2XX2")</f>
        <v>2023</v>
      </c>
      <c r="G8" s="414">
        <f>+IFERROR(YEAR(Indice!B6-365),"2XX1")</f>
        <v>2022</v>
      </c>
      <c r="U8" s="105"/>
      <c r="V8" s="105"/>
      <c r="W8" s="105"/>
      <c r="X8" s="105"/>
    </row>
    <row r="9" spans="1:24" x14ac:dyDescent="0.25">
      <c r="A9" s="126"/>
      <c r="B9" s="129"/>
      <c r="C9" s="129"/>
      <c r="D9" s="127"/>
      <c r="E9" s="126"/>
      <c r="F9" s="129"/>
      <c r="G9" s="129"/>
      <c r="U9" s="105"/>
      <c r="V9" s="105"/>
      <c r="W9" s="105"/>
      <c r="X9" s="105"/>
    </row>
    <row r="10" spans="1:24" x14ac:dyDescent="0.25">
      <c r="A10" s="126" t="s">
        <v>1050</v>
      </c>
      <c r="B10" s="438">
        <v>9875521</v>
      </c>
      <c r="C10" s="438">
        <v>84458571</v>
      </c>
      <c r="D10" s="394"/>
      <c r="E10" s="126" t="s">
        <v>1053</v>
      </c>
      <c r="F10" s="438">
        <v>-2302366081</v>
      </c>
      <c r="G10" s="438">
        <v>-3437180377</v>
      </c>
      <c r="H10" s="311"/>
      <c r="U10" s="105"/>
      <c r="V10" s="105"/>
      <c r="W10" s="105"/>
      <c r="X10" s="105"/>
    </row>
    <row r="11" spans="1:24" x14ac:dyDescent="0.25">
      <c r="A11" s="126" t="s">
        <v>1051</v>
      </c>
      <c r="B11" s="438">
        <v>761068855</v>
      </c>
      <c r="C11" s="438">
        <v>493458680</v>
      </c>
      <c r="D11" s="394"/>
      <c r="E11" s="126" t="s">
        <v>1054</v>
      </c>
      <c r="F11" s="438">
        <v>-2266341557</v>
      </c>
      <c r="G11" s="438">
        <v>-1956186050</v>
      </c>
      <c r="H11" s="311"/>
      <c r="U11" s="105"/>
      <c r="V11" s="105"/>
      <c r="W11" s="105"/>
      <c r="X11" s="105"/>
    </row>
    <row r="12" spans="1:24" x14ac:dyDescent="0.25">
      <c r="A12" s="126" t="s">
        <v>1052</v>
      </c>
      <c r="B12" s="439">
        <v>1590248466</v>
      </c>
      <c r="C12" s="439">
        <v>3980472662</v>
      </c>
      <c r="D12" s="394"/>
      <c r="E12" s="126" t="s">
        <v>1056</v>
      </c>
      <c r="F12" s="438">
        <v>-4551056718</v>
      </c>
      <c r="G12" s="438">
        <v>-3120742534</v>
      </c>
      <c r="H12" s="311"/>
      <c r="U12" s="105"/>
      <c r="V12" s="105"/>
      <c r="W12" s="105"/>
      <c r="X12" s="105"/>
    </row>
    <row r="13" spans="1:24" x14ac:dyDescent="0.25">
      <c r="A13" s="126" t="s">
        <v>1122</v>
      </c>
      <c r="B13" s="439">
        <v>0</v>
      </c>
      <c r="C13" s="439">
        <v>0</v>
      </c>
      <c r="D13" s="394"/>
      <c r="E13" s="126" t="s">
        <v>77</v>
      </c>
      <c r="F13" s="438">
        <v>-411387522</v>
      </c>
      <c r="G13" s="438">
        <v>-1039819930</v>
      </c>
      <c r="H13" s="311"/>
      <c r="U13" s="105"/>
      <c r="V13" s="105"/>
      <c r="W13" s="105"/>
      <c r="X13" s="105"/>
    </row>
    <row r="14" spans="1:24" x14ac:dyDescent="0.25">
      <c r="A14" s="126" t="s">
        <v>137</v>
      </c>
      <c r="B14" s="439">
        <v>4455609185</v>
      </c>
      <c r="C14" s="439">
        <v>5896977629</v>
      </c>
      <c r="D14" s="394"/>
      <c r="E14" s="126" t="s">
        <v>164</v>
      </c>
      <c r="F14" s="438">
        <v>-1694434610</v>
      </c>
      <c r="G14" s="438">
        <v>-1764811876</v>
      </c>
      <c r="H14" s="311"/>
      <c r="U14" s="105"/>
      <c r="V14" s="105"/>
      <c r="W14" s="105"/>
      <c r="X14" s="105"/>
    </row>
    <row r="15" spans="1:24" s="352" customFormat="1" x14ac:dyDescent="0.25">
      <c r="A15" s="130" t="s">
        <v>2</v>
      </c>
      <c r="B15" s="440">
        <f>SUM($B$9:B14)</f>
        <v>6816802027</v>
      </c>
      <c r="C15" s="440">
        <f>SUM($C$9:C14)</f>
        <v>10455367542</v>
      </c>
      <c r="D15" s="457"/>
      <c r="E15" s="126"/>
      <c r="F15" s="438"/>
      <c r="G15" s="438"/>
      <c r="H15" s="311"/>
      <c r="I15" s="105"/>
      <c r="J15" s="105"/>
      <c r="K15" s="105"/>
      <c r="L15" s="105"/>
      <c r="M15" s="105"/>
      <c r="N15" s="105"/>
      <c r="O15" s="105"/>
      <c r="P15" s="105"/>
      <c r="Q15" s="105"/>
      <c r="R15" s="105"/>
      <c r="S15" s="105"/>
      <c r="T15" s="105"/>
      <c r="U15" s="105"/>
      <c r="V15" s="105"/>
      <c r="W15" s="105"/>
      <c r="X15" s="105"/>
    </row>
    <row r="16" spans="1:24" x14ac:dyDescent="0.25">
      <c r="A16" s="143"/>
      <c r="B16" s="301"/>
      <c r="C16" s="301"/>
      <c r="D16" s="394"/>
      <c r="E16" s="126"/>
      <c r="F16" s="439"/>
      <c r="G16" s="438"/>
      <c r="H16" s="311"/>
      <c r="U16" s="105"/>
      <c r="V16" s="105"/>
      <c r="W16" s="105"/>
      <c r="X16" s="105"/>
    </row>
    <row r="17" spans="1:24" x14ac:dyDescent="0.25">
      <c r="A17" s="143"/>
      <c r="B17" s="301"/>
      <c r="C17" s="301"/>
      <c r="D17" s="127"/>
      <c r="E17" s="268" t="s">
        <v>2</v>
      </c>
      <c r="F17" s="440">
        <f>SUM($F$9:F16)</f>
        <v>-11225586488</v>
      </c>
      <c r="G17" s="440">
        <f>SUM($G$9:G16)</f>
        <v>-11318740767</v>
      </c>
      <c r="H17" s="311"/>
      <c r="U17" s="105"/>
      <c r="V17" s="105"/>
      <c r="W17" s="105"/>
      <c r="X17" s="105"/>
    </row>
    <row r="18" spans="1:24" s="143" customFormat="1" x14ac:dyDescent="0.25">
      <c r="B18" s="301"/>
      <c r="C18" s="301"/>
      <c r="D18" s="127"/>
      <c r="E18" s="127"/>
      <c r="F18" s="129"/>
      <c r="G18" s="311"/>
      <c r="H18" s="105"/>
      <c r="I18" s="105"/>
      <c r="J18" s="105"/>
      <c r="K18" s="105"/>
      <c r="L18" s="105"/>
      <c r="M18" s="105"/>
      <c r="N18" s="105"/>
      <c r="O18" s="105"/>
      <c r="P18" s="105"/>
      <c r="Q18" s="105"/>
      <c r="R18" s="105"/>
      <c r="S18" s="105"/>
      <c r="T18" s="105"/>
      <c r="U18" s="105"/>
      <c r="V18" s="105"/>
      <c r="W18" s="105"/>
      <c r="X18" s="105"/>
    </row>
    <row r="19" spans="1:24" s="143" customFormat="1" x14ac:dyDescent="0.25">
      <c r="B19" s="301"/>
      <c r="C19" s="301"/>
      <c r="D19" s="127"/>
      <c r="E19" s="127"/>
      <c r="F19" s="129"/>
      <c r="G19" s="311"/>
      <c r="H19" s="105"/>
      <c r="I19" s="105"/>
      <c r="J19" s="105"/>
      <c r="K19" s="105"/>
      <c r="L19" s="105"/>
      <c r="M19" s="105"/>
      <c r="N19" s="105"/>
      <c r="O19" s="105"/>
      <c r="P19" s="105"/>
      <c r="Q19" s="105"/>
      <c r="R19" s="105"/>
      <c r="S19" s="105"/>
      <c r="T19" s="105"/>
      <c r="U19" s="105"/>
      <c r="V19" s="105"/>
      <c r="W19" s="105"/>
      <c r="X19" s="105"/>
    </row>
    <row r="20" spans="1:24" s="143" customFormat="1" x14ac:dyDescent="0.25">
      <c r="B20" s="301"/>
      <c r="C20" s="301"/>
      <c r="D20" s="127"/>
      <c r="E20" s="127"/>
      <c r="F20" s="129"/>
      <c r="G20" s="311"/>
      <c r="H20" s="105"/>
      <c r="I20" s="105"/>
      <c r="J20" s="105"/>
      <c r="K20" s="105"/>
      <c r="L20" s="105"/>
      <c r="M20" s="105"/>
      <c r="N20" s="105"/>
      <c r="O20" s="105"/>
      <c r="P20" s="105"/>
      <c r="Q20" s="105"/>
      <c r="R20" s="105"/>
      <c r="S20" s="105"/>
      <c r="T20" s="105"/>
      <c r="U20" s="105"/>
      <c r="V20" s="105"/>
      <c r="W20" s="105"/>
      <c r="X20" s="105"/>
    </row>
    <row r="21" spans="1:24" s="143" customFormat="1" x14ac:dyDescent="0.25">
      <c r="B21" s="301"/>
      <c r="C21" s="301"/>
      <c r="D21" s="127"/>
      <c r="E21" s="127"/>
      <c r="F21" s="129"/>
      <c r="G21" s="311"/>
      <c r="H21" s="105"/>
      <c r="I21" s="105"/>
      <c r="J21" s="105"/>
      <c r="K21" s="105"/>
      <c r="L21" s="105"/>
      <c r="M21" s="105"/>
      <c r="N21" s="105"/>
      <c r="O21" s="105"/>
      <c r="P21" s="105"/>
      <c r="Q21" s="105"/>
      <c r="R21" s="105"/>
      <c r="S21" s="105"/>
      <c r="T21" s="105"/>
      <c r="U21" s="105"/>
      <c r="V21" s="105"/>
      <c r="W21" s="105"/>
      <c r="X21" s="105"/>
    </row>
    <row r="22" spans="1:24" s="143" customFormat="1" x14ac:dyDescent="0.25">
      <c r="B22" s="301"/>
      <c r="C22" s="301"/>
      <c r="D22" s="127"/>
      <c r="E22" s="127"/>
      <c r="F22" s="129"/>
      <c r="G22" s="311"/>
      <c r="H22" s="105"/>
      <c r="I22" s="105"/>
      <c r="J22" s="105"/>
      <c r="K22" s="105"/>
      <c r="L22" s="105"/>
      <c r="M22" s="105"/>
      <c r="N22" s="105"/>
      <c r="O22" s="105"/>
      <c r="P22" s="105"/>
      <c r="Q22" s="105"/>
      <c r="R22" s="105"/>
      <c r="S22" s="105"/>
      <c r="T22" s="105"/>
      <c r="U22" s="105"/>
      <c r="V22" s="105"/>
      <c r="W22" s="105"/>
      <c r="X22" s="105"/>
    </row>
    <row r="23" spans="1:24" s="143" customFormat="1" x14ac:dyDescent="0.25">
      <c r="B23" s="301"/>
      <c r="C23" s="301"/>
      <c r="D23" s="127"/>
      <c r="E23" s="127"/>
      <c r="F23" s="129"/>
      <c r="G23" s="311"/>
      <c r="H23" s="105"/>
      <c r="I23" s="105"/>
      <c r="J23" s="105"/>
      <c r="K23" s="105"/>
      <c r="L23" s="105"/>
      <c r="M23" s="105"/>
      <c r="N23" s="105"/>
      <c r="O23" s="105"/>
      <c r="P23" s="105"/>
      <c r="Q23" s="105"/>
      <c r="R23" s="105"/>
      <c r="S23" s="105"/>
      <c r="T23" s="105"/>
      <c r="U23" s="105"/>
      <c r="V23" s="105"/>
      <c r="W23" s="105"/>
      <c r="X23" s="105"/>
    </row>
    <row r="24" spans="1:24" s="143" customFormat="1" x14ac:dyDescent="0.25">
      <c r="B24" s="301"/>
      <c r="C24" s="301"/>
      <c r="D24" s="127"/>
      <c r="E24" s="127"/>
      <c r="F24" s="129"/>
      <c r="G24" s="311"/>
      <c r="H24" s="105"/>
      <c r="I24" s="105"/>
      <c r="J24" s="105"/>
      <c r="K24" s="105"/>
      <c r="L24" s="105"/>
      <c r="M24" s="105"/>
      <c r="N24" s="105"/>
      <c r="O24" s="105"/>
      <c r="P24" s="105"/>
      <c r="Q24" s="105"/>
      <c r="R24" s="105"/>
      <c r="S24" s="105"/>
      <c r="T24" s="105"/>
      <c r="U24" s="105"/>
      <c r="V24" s="105"/>
      <c r="W24" s="105"/>
      <c r="X24" s="105"/>
    </row>
    <row r="25" spans="1:24" s="143" customFormat="1" x14ac:dyDescent="0.25">
      <c r="A25" s="105"/>
      <c r="B25" s="311"/>
      <c r="C25" s="311"/>
      <c r="D25" s="105"/>
      <c r="E25" s="127"/>
      <c r="F25" s="129"/>
      <c r="G25" s="311"/>
      <c r="H25" s="105"/>
      <c r="I25" s="105"/>
      <c r="J25" s="105"/>
      <c r="K25" s="105"/>
      <c r="L25" s="105"/>
      <c r="M25" s="105"/>
      <c r="N25" s="105"/>
      <c r="O25" s="105"/>
      <c r="P25" s="105"/>
      <c r="Q25" s="105"/>
      <c r="R25" s="105"/>
      <c r="S25" s="105"/>
      <c r="T25" s="105"/>
      <c r="U25" s="105"/>
      <c r="V25" s="105"/>
      <c r="W25" s="105"/>
      <c r="X25" s="105"/>
    </row>
    <row r="26" spans="1:24" s="143" customFormat="1" x14ac:dyDescent="0.25">
      <c r="A26" s="105"/>
      <c r="B26" s="311"/>
      <c r="C26" s="311"/>
      <c r="D26" s="105"/>
      <c r="E26" s="127"/>
      <c r="F26" s="129"/>
      <c r="G26" s="311"/>
      <c r="H26" s="105"/>
      <c r="I26" s="105"/>
      <c r="J26" s="105"/>
      <c r="K26" s="105"/>
      <c r="L26" s="105"/>
      <c r="M26" s="105"/>
      <c r="N26" s="105"/>
      <c r="O26" s="105"/>
      <c r="P26" s="105"/>
      <c r="Q26" s="105"/>
      <c r="R26" s="105"/>
      <c r="S26" s="105"/>
      <c r="T26" s="105"/>
      <c r="U26" s="105"/>
      <c r="V26" s="105"/>
      <c r="W26" s="105"/>
      <c r="X26" s="105"/>
    </row>
  </sheetData>
  <mergeCells count="2">
    <mergeCell ref="A4:E4"/>
    <mergeCell ref="B6:C6"/>
  </mergeCells>
  <hyperlinks>
    <hyperlink ref="E1" location="ER!A1" display="ER"/>
  </hyperlink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4"/>
  <dimension ref="A1:AE25"/>
  <sheetViews>
    <sheetView showGridLines="0" workbookViewId="0">
      <selection activeCell="E1" sqref="E1"/>
    </sheetView>
  </sheetViews>
  <sheetFormatPr baseColWidth="10" defaultRowHeight="15" x14ac:dyDescent="0.25"/>
  <cols>
    <col min="1" max="1" width="35.85546875" style="105" customWidth="1"/>
    <col min="2" max="2" width="18.42578125" style="311" customWidth="1"/>
    <col min="3" max="3" width="16.7109375" style="311" customWidth="1"/>
    <col min="4" max="4" width="11.42578125" style="105"/>
    <col min="5" max="5" width="25.7109375" style="105" customWidth="1"/>
    <col min="6" max="6" width="17.28515625" style="311" customWidth="1"/>
    <col min="7" max="7" width="16" style="311" customWidth="1"/>
    <col min="8" max="15" width="11.42578125" style="105"/>
  </cols>
  <sheetData>
    <row r="1" spans="1:31" x14ac:dyDescent="0.25">
      <c r="A1" s="105" t="str">
        <f>Indice!C1</f>
        <v>RIEDER &amp; CIA. S.A.C.I.</v>
      </c>
      <c r="E1" s="120" t="s">
        <v>128</v>
      </c>
    </row>
    <row r="5" spans="1:31" x14ac:dyDescent="0.25">
      <c r="A5" s="209" t="s">
        <v>282</v>
      </c>
      <c r="B5" s="357"/>
      <c r="C5" s="357"/>
      <c r="D5" s="209"/>
      <c r="E5" s="209"/>
      <c r="F5" s="357"/>
      <c r="G5" s="357"/>
      <c r="H5" s="17"/>
      <c r="I5" s="17"/>
      <c r="J5" s="17"/>
      <c r="K5" s="17"/>
      <c r="L5" s="17"/>
      <c r="M5" s="17"/>
      <c r="N5" s="17"/>
      <c r="O5" s="17"/>
      <c r="P5" s="17"/>
      <c r="Q5" s="17"/>
      <c r="R5" s="17"/>
      <c r="S5" s="17"/>
      <c r="T5" s="17"/>
      <c r="U5" s="17"/>
      <c r="V5" s="17"/>
      <c r="W5" s="17"/>
      <c r="X5" s="17"/>
      <c r="Y5" s="17"/>
      <c r="Z5" s="17"/>
      <c r="AA5" s="17"/>
      <c r="AB5" s="17"/>
      <c r="AC5" s="17"/>
      <c r="AD5" s="17"/>
    </row>
    <row r="6" spans="1:31" x14ac:dyDescent="0.25">
      <c r="A6" s="230" t="s">
        <v>211</v>
      </c>
    </row>
    <row r="7" spans="1:31" x14ac:dyDescent="0.25">
      <c r="C7" s="395"/>
    </row>
    <row r="8" spans="1:31" x14ac:dyDescent="0.25">
      <c r="A8" s="125" t="s">
        <v>139</v>
      </c>
      <c r="B8" s="414">
        <f>IFERROR(IF(Indice!B6="","2XX2",YEAR(Indice!B6)),"2XX2")</f>
        <v>2023</v>
      </c>
      <c r="C8" s="414">
        <f>+IFERROR(YEAR(Indice!B6-365),"2XX1")</f>
        <v>2022</v>
      </c>
      <c r="D8" s="17"/>
      <c r="E8" s="125" t="s">
        <v>141</v>
      </c>
      <c r="F8" s="414">
        <f>IFERROR(IF(Indice!B6="","2XX2",YEAR(Indice!B6)),"2XX2")</f>
        <v>2023</v>
      </c>
      <c r="G8" s="414">
        <f>+IFERROR(YEAR(Indice!B6-365),"2XX1")</f>
        <v>2022</v>
      </c>
      <c r="H8" s="17"/>
      <c r="I8" s="17"/>
      <c r="J8" s="17"/>
      <c r="K8" s="17"/>
      <c r="L8" s="17"/>
      <c r="M8" s="17"/>
      <c r="N8" s="17"/>
      <c r="O8" s="17"/>
      <c r="P8" s="17"/>
      <c r="Q8" s="17"/>
      <c r="R8" s="17"/>
      <c r="S8" s="17"/>
      <c r="T8" s="17"/>
      <c r="U8" s="17"/>
      <c r="V8" s="17"/>
      <c r="W8" s="17"/>
      <c r="X8" s="17"/>
      <c r="Y8" s="17"/>
      <c r="Z8" s="17"/>
      <c r="AA8" s="17"/>
      <c r="AB8" s="17"/>
      <c r="AC8" s="17"/>
      <c r="AD8" s="17"/>
      <c r="AE8" s="17"/>
    </row>
    <row r="9" spans="1:31" x14ac:dyDescent="0.25">
      <c r="A9" s="17" t="s">
        <v>1055</v>
      </c>
      <c r="B9" s="435">
        <v>1372136319</v>
      </c>
      <c r="C9" s="435">
        <v>0</v>
      </c>
      <c r="D9" s="17"/>
      <c r="E9" s="105" t="s">
        <v>1055</v>
      </c>
      <c r="F9" s="432">
        <v>0</v>
      </c>
      <c r="G9" s="432">
        <v>-4052319343</v>
      </c>
      <c r="H9" s="17"/>
      <c r="I9" s="17"/>
      <c r="J9" s="17"/>
      <c r="K9" s="17"/>
      <c r="L9" s="17"/>
      <c r="M9" s="17"/>
      <c r="N9" s="17"/>
      <c r="O9" s="17"/>
      <c r="P9" s="17"/>
      <c r="Q9" s="17"/>
      <c r="R9" s="17"/>
      <c r="S9" s="17"/>
      <c r="T9" s="17"/>
      <c r="U9" s="17"/>
      <c r="V9" s="17"/>
      <c r="W9" s="17"/>
      <c r="X9" s="17"/>
      <c r="Y9" s="17"/>
      <c r="Z9" s="17"/>
      <c r="AA9" s="17"/>
      <c r="AB9" s="17"/>
      <c r="AC9" s="17"/>
      <c r="AD9" s="17"/>
      <c r="AE9" s="17"/>
    </row>
    <row r="10" spans="1:31" s="320" customFormat="1" x14ac:dyDescent="0.25">
      <c r="A10" s="17"/>
      <c r="B10" s="435"/>
      <c r="C10" s="435"/>
      <c r="D10" s="17"/>
      <c r="E10" s="17" t="s">
        <v>84</v>
      </c>
      <c r="F10" s="435">
        <v>-20310699988</v>
      </c>
      <c r="G10" s="435">
        <v>-10219527649</v>
      </c>
      <c r="H10" s="17"/>
      <c r="I10" s="17"/>
      <c r="J10" s="17"/>
      <c r="K10" s="17"/>
      <c r="L10" s="17"/>
      <c r="M10" s="17"/>
      <c r="N10" s="17"/>
      <c r="O10" s="17"/>
      <c r="P10" s="17"/>
      <c r="Q10" s="17"/>
      <c r="R10" s="17"/>
      <c r="S10" s="17"/>
      <c r="T10" s="17"/>
      <c r="U10" s="17"/>
      <c r="V10" s="17"/>
      <c r="W10" s="17"/>
      <c r="X10" s="17"/>
      <c r="Y10" s="17"/>
      <c r="Z10" s="17"/>
      <c r="AA10" s="17"/>
      <c r="AB10" s="17"/>
      <c r="AC10" s="17"/>
      <c r="AD10" s="17"/>
      <c r="AE10" s="17"/>
    </row>
    <row r="11" spans="1:31" s="352" customFormat="1" x14ac:dyDescent="0.25">
      <c r="A11" s="17"/>
      <c r="B11" s="435"/>
      <c r="C11" s="435"/>
      <c r="D11" s="17"/>
      <c r="E11" s="17" t="s">
        <v>1121</v>
      </c>
      <c r="F11" s="435">
        <v>-2263468975</v>
      </c>
      <c r="G11" s="435">
        <v>-1264965710</v>
      </c>
      <c r="H11" s="17"/>
      <c r="I11" s="17"/>
      <c r="J11" s="17"/>
      <c r="K11" s="17"/>
      <c r="L11" s="17"/>
      <c r="M11" s="17"/>
      <c r="N11" s="17"/>
      <c r="O11" s="17"/>
      <c r="P11" s="17"/>
      <c r="Q11" s="17"/>
      <c r="R11" s="17"/>
      <c r="S11" s="17"/>
      <c r="T11" s="17"/>
      <c r="U11" s="17"/>
      <c r="V11" s="17"/>
      <c r="W11" s="17"/>
      <c r="X11" s="17"/>
      <c r="Y11" s="17"/>
      <c r="Z11" s="17"/>
      <c r="AA11" s="17"/>
      <c r="AB11" s="17"/>
      <c r="AC11" s="17"/>
      <c r="AD11" s="17"/>
      <c r="AE11" s="17"/>
    </row>
    <row r="12" spans="1:31" s="143" customFormat="1" x14ac:dyDescent="0.25">
      <c r="A12" s="17"/>
      <c r="B12" s="435"/>
      <c r="C12" s="435"/>
      <c r="D12" s="17"/>
      <c r="E12" s="17" t="s">
        <v>1057</v>
      </c>
      <c r="F12" s="435">
        <v>-2148669628</v>
      </c>
      <c r="G12" s="435">
        <v>-2739640069</v>
      </c>
      <c r="H12" s="17"/>
      <c r="I12" s="17"/>
      <c r="J12" s="17"/>
      <c r="K12" s="17"/>
      <c r="L12" s="17"/>
      <c r="M12" s="17"/>
      <c r="N12" s="17"/>
      <c r="O12" s="17"/>
      <c r="P12" s="17"/>
      <c r="Q12" s="17"/>
      <c r="R12" s="17"/>
      <c r="S12" s="17"/>
      <c r="T12" s="17"/>
      <c r="U12" s="17"/>
      <c r="V12" s="17"/>
      <c r="W12" s="17"/>
      <c r="X12" s="17"/>
      <c r="Y12" s="17"/>
      <c r="Z12" s="17"/>
      <c r="AA12" s="17"/>
      <c r="AB12" s="17"/>
      <c r="AC12" s="17"/>
      <c r="AD12" s="17"/>
      <c r="AE12" s="17"/>
    </row>
    <row r="13" spans="1:31" s="519" customFormat="1" x14ac:dyDescent="0.25">
      <c r="A13" s="17"/>
      <c r="B13" s="435"/>
      <c r="C13" s="435"/>
      <c r="D13" s="17"/>
      <c r="E13" s="17" t="s">
        <v>1151</v>
      </c>
      <c r="F13" s="435">
        <v>0</v>
      </c>
      <c r="G13" s="435">
        <v>0</v>
      </c>
      <c r="H13" s="17"/>
      <c r="I13" s="17"/>
      <c r="J13" s="17"/>
      <c r="K13" s="17"/>
      <c r="L13" s="17"/>
      <c r="M13" s="17"/>
      <c r="N13" s="17"/>
      <c r="O13" s="17"/>
      <c r="P13" s="17"/>
      <c r="Q13" s="17"/>
      <c r="R13" s="17"/>
      <c r="S13" s="17"/>
      <c r="T13" s="17"/>
      <c r="U13" s="17"/>
      <c r="V13" s="17"/>
      <c r="W13" s="17"/>
      <c r="X13" s="17"/>
      <c r="Y13" s="17"/>
      <c r="Z13" s="17"/>
      <c r="AA13" s="17"/>
      <c r="AB13" s="17"/>
      <c r="AC13" s="17"/>
      <c r="AD13" s="17"/>
      <c r="AE13" s="17"/>
    </row>
    <row r="14" spans="1:31" s="143" customFormat="1" x14ac:dyDescent="0.25">
      <c r="A14" s="17"/>
      <c r="B14" s="435"/>
      <c r="C14" s="435"/>
      <c r="D14" s="17"/>
      <c r="E14" s="17" t="s">
        <v>1058</v>
      </c>
      <c r="F14" s="435">
        <v>-15254979530</v>
      </c>
      <c r="G14" s="435">
        <v>-18954661896</v>
      </c>
      <c r="H14" s="17"/>
      <c r="I14" s="17"/>
      <c r="J14" s="17"/>
      <c r="K14" s="17"/>
      <c r="L14" s="17"/>
      <c r="M14" s="17"/>
      <c r="N14" s="17"/>
      <c r="O14" s="17"/>
      <c r="P14" s="17"/>
      <c r="Q14" s="17"/>
      <c r="R14" s="17"/>
      <c r="S14" s="17"/>
      <c r="T14" s="17"/>
      <c r="U14" s="17"/>
      <c r="V14" s="17"/>
      <c r="W14" s="17"/>
      <c r="X14" s="17"/>
      <c r="Y14" s="17"/>
      <c r="Z14" s="17"/>
      <c r="AA14" s="17"/>
      <c r="AB14" s="17"/>
      <c r="AC14" s="17"/>
      <c r="AD14" s="17"/>
      <c r="AE14" s="17"/>
    </row>
    <row r="15" spans="1:31" s="320" customFormat="1" x14ac:dyDescent="0.25">
      <c r="A15" s="17"/>
      <c r="B15" s="435"/>
      <c r="C15" s="435"/>
      <c r="D15" s="17"/>
      <c r="E15" s="17" t="s">
        <v>1059</v>
      </c>
      <c r="F15" s="435">
        <v>-1094130762</v>
      </c>
      <c r="G15" s="435">
        <v>-1021304883</v>
      </c>
      <c r="H15" s="17"/>
      <c r="I15" s="17"/>
      <c r="J15" s="17"/>
      <c r="K15" s="17"/>
      <c r="L15" s="17"/>
      <c r="M15" s="17"/>
      <c r="N15" s="17"/>
      <c r="O15" s="17"/>
      <c r="P15" s="17"/>
      <c r="Q15" s="17"/>
      <c r="R15" s="17"/>
      <c r="S15" s="17"/>
      <c r="T15" s="17"/>
      <c r="U15" s="17"/>
      <c r="V15" s="17"/>
      <c r="W15" s="17"/>
      <c r="X15" s="17"/>
      <c r="Y15" s="17"/>
      <c r="Z15" s="17"/>
      <c r="AA15" s="17"/>
      <c r="AB15" s="17"/>
      <c r="AC15" s="17"/>
      <c r="AD15" s="17"/>
      <c r="AE15" s="17"/>
    </row>
    <row r="16" spans="1:31" x14ac:dyDescent="0.25">
      <c r="A16" s="125" t="s">
        <v>140</v>
      </c>
      <c r="B16" s="441">
        <f>SUM($B9:B15)</f>
        <v>1372136319</v>
      </c>
      <c r="C16" s="441">
        <f>SUM($C9:C15)</f>
        <v>0</v>
      </c>
      <c r="D16" s="17"/>
      <c r="E16" s="125" t="s">
        <v>222</v>
      </c>
      <c r="F16" s="441">
        <f>SUM(F9:F15)</f>
        <v>-41071948883</v>
      </c>
      <c r="G16" s="441">
        <f>SUM(G9:G15)</f>
        <v>-38252419550</v>
      </c>
      <c r="H16" s="17"/>
      <c r="I16" s="17"/>
      <c r="J16" s="17"/>
      <c r="K16" s="17"/>
      <c r="L16" s="17"/>
      <c r="M16" s="17"/>
      <c r="N16" s="17"/>
      <c r="O16" s="17"/>
      <c r="P16" s="17"/>
      <c r="Q16" s="17"/>
      <c r="R16" s="17"/>
      <c r="S16" s="17"/>
      <c r="T16" s="17"/>
      <c r="U16" s="17"/>
      <c r="V16" s="17"/>
      <c r="W16" s="17"/>
      <c r="X16" s="17"/>
      <c r="Y16" s="17"/>
      <c r="Z16" s="17"/>
      <c r="AA16" s="17"/>
      <c r="AB16" s="17"/>
      <c r="AC16" s="17"/>
      <c r="AD16" s="17"/>
      <c r="AE16" s="17"/>
    </row>
    <row r="17" spans="1:31" x14ac:dyDescent="0.25">
      <c r="A17" s="17"/>
      <c r="B17" s="396"/>
      <c r="C17" s="396"/>
      <c r="D17" s="17"/>
      <c r="H17" s="17"/>
      <c r="I17" s="17"/>
      <c r="J17" s="17"/>
      <c r="K17" s="17"/>
      <c r="L17" s="17"/>
      <c r="M17" s="17"/>
      <c r="N17" s="17"/>
      <c r="O17" s="17"/>
      <c r="P17" s="17"/>
      <c r="Q17" s="17"/>
      <c r="R17" s="17"/>
      <c r="S17" s="17"/>
      <c r="T17" s="17"/>
      <c r="U17" s="17"/>
      <c r="V17" s="17"/>
      <c r="W17" s="17"/>
      <c r="X17" s="17"/>
      <c r="Y17" s="17"/>
      <c r="Z17" s="17"/>
      <c r="AA17" s="17"/>
      <c r="AB17" s="17"/>
      <c r="AC17" s="17"/>
      <c r="AD17" s="17"/>
      <c r="AE17" s="17"/>
    </row>
    <row r="19" spans="1:31" x14ac:dyDescent="0.25">
      <c r="D19" s="17"/>
      <c r="E19" s="17"/>
      <c r="F19" s="312"/>
      <c r="G19" s="312"/>
      <c r="H19" s="17"/>
      <c r="I19" s="17"/>
      <c r="J19" s="17"/>
      <c r="K19" s="17"/>
      <c r="L19" s="17"/>
      <c r="M19" s="17"/>
      <c r="N19" s="17"/>
      <c r="O19" s="17"/>
      <c r="P19" s="17"/>
      <c r="Q19" s="17"/>
      <c r="R19" s="17"/>
      <c r="S19" s="17"/>
      <c r="T19" s="17"/>
      <c r="U19" s="17"/>
      <c r="V19" s="17"/>
      <c r="W19" s="17"/>
      <c r="X19" s="17"/>
      <c r="Y19" s="17"/>
      <c r="Z19" s="17"/>
      <c r="AA19" s="17"/>
      <c r="AB19" s="17"/>
      <c r="AC19" s="17"/>
      <c r="AD19" s="17"/>
      <c r="AE19" s="17"/>
    </row>
    <row r="20" spans="1:31" x14ac:dyDescent="0.25">
      <c r="D20" s="17"/>
      <c r="E20" s="17"/>
      <c r="F20" s="312"/>
      <c r="G20" s="312"/>
      <c r="H20" s="17"/>
      <c r="I20" s="17"/>
      <c r="J20" s="17"/>
      <c r="K20" s="17"/>
      <c r="L20" s="17"/>
      <c r="M20" s="17"/>
      <c r="N20" s="17"/>
      <c r="O20" s="17"/>
      <c r="P20" s="17"/>
      <c r="Q20" s="17"/>
      <c r="R20" s="17"/>
      <c r="S20" s="17"/>
      <c r="T20" s="17"/>
      <c r="U20" s="17"/>
      <c r="V20" s="17"/>
      <c r="W20" s="17"/>
      <c r="X20" s="17"/>
      <c r="Y20" s="17"/>
      <c r="Z20" s="17"/>
      <c r="AA20" s="17"/>
      <c r="AB20" s="17"/>
      <c r="AC20" s="17"/>
      <c r="AD20" s="17"/>
      <c r="AE20" s="17"/>
    </row>
    <row r="21" spans="1:31" s="143" customFormat="1" x14ac:dyDescent="0.25">
      <c r="B21" s="301"/>
      <c r="C21" s="301"/>
      <c r="D21" s="17"/>
      <c r="E21" s="17"/>
      <c r="F21" s="312"/>
      <c r="G21" s="312"/>
      <c r="H21" s="17"/>
      <c r="I21" s="17"/>
      <c r="J21" s="17"/>
      <c r="K21" s="17"/>
      <c r="L21" s="17"/>
      <c r="M21" s="17"/>
      <c r="N21" s="17"/>
      <c r="O21" s="17"/>
      <c r="P21" s="17"/>
      <c r="Q21" s="17"/>
      <c r="R21" s="17"/>
      <c r="S21" s="17"/>
      <c r="T21" s="17"/>
      <c r="U21" s="17"/>
      <c r="V21" s="17"/>
      <c r="W21" s="17"/>
      <c r="X21" s="17"/>
      <c r="Y21" s="17"/>
      <c r="Z21" s="17"/>
      <c r="AA21" s="17"/>
      <c r="AB21" s="17"/>
      <c r="AC21" s="17"/>
      <c r="AD21" s="17"/>
      <c r="AE21" s="17"/>
    </row>
    <row r="22" spans="1:31" s="143" customFormat="1" x14ac:dyDescent="0.25">
      <c r="B22" s="301"/>
      <c r="C22" s="301"/>
      <c r="D22" s="17"/>
      <c r="E22" s="17"/>
      <c r="F22" s="312"/>
      <c r="G22" s="312"/>
      <c r="H22" s="17"/>
      <c r="I22" s="17"/>
      <c r="J22" s="17"/>
      <c r="K22" s="17"/>
      <c r="L22" s="17"/>
      <c r="M22" s="17"/>
      <c r="N22" s="17"/>
      <c r="O22" s="17"/>
      <c r="P22" s="17"/>
      <c r="Q22" s="17"/>
      <c r="R22" s="17"/>
      <c r="S22" s="17"/>
      <c r="T22" s="17"/>
      <c r="U22" s="17"/>
      <c r="V22" s="17"/>
      <c r="W22" s="17"/>
      <c r="X22" s="17"/>
      <c r="Y22" s="17"/>
      <c r="Z22" s="17"/>
      <c r="AA22" s="17"/>
      <c r="AB22" s="17"/>
      <c r="AC22" s="17"/>
      <c r="AD22" s="17"/>
      <c r="AE22" s="17"/>
    </row>
    <row r="23" spans="1:31" x14ac:dyDescent="0.25">
      <c r="D23" s="17"/>
      <c r="E23" s="17"/>
      <c r="F23" s="312"/>
      <c r="G23" s="312"/>
      <c r="H23" s="17"/>
      <c r="I23" s="17"/>
      <c r="J23" s="17"/>
      <c r="K23" s="17"/>
      <c r="L23" s="17"/>
      <c r="M23" s="17"/>
      <c r="N23" s="17"/>
      <c r="O23" s="17"/>
      <c r="P23" s="17"/>
      <c r="Q23" s="17"/>
      <c r="R23" s="17"/>
      <c r="S23" s="17"/>
      <c r="T23" s="17"/>
      <c r="U23" s="17"/>
      <c r="V23" s="17"/>
      <c r="W23" s="17"/>
      <c r="X23" s="17"/>
      <c r="Y23" s="17"/>
      <c r="Z23" s="17"/>
      <c r="AA23" s="17"/>
      <c r="AB23" s="17"/>
      <c r="AC23" s="17"/>
      <c r="AD23" s="17"/>
      <c r="AE23" s="17"/>
    </row>
    <row r="24" spans="1:31" x14ac:dyDescent="0.25">
      <c r="D24" s="17"/>
      <c r="E24" s="17"/>
      <c r="F24" s="312"/>
      <c r="G24" s="312"/>
      <c r="H24" s="17"/>
      <c r="I24" s="17"/>
      <c r="J24" s="17"/>
      <c r="K24" s="17"/>
      <c r="L24" s="17"/>
      <c r="M24" s="17"/>
      <c r="N24" s="17"/>
      <c r="O24" s="17"/>
      <c r="P24" s="17"/>
      <c r="Q24" s="17"/>
      <c r="R24" s="17"/>
      <c r="S24" s="17"/>
      <c r="T24" s="17"/>
      <c r="U24" s="17"/>
      <c r="V24" s="17"/>
      <c r="W24" s="17"/>
      <c r="X24" s="17"/>
      <c r="Y24" s="17"/>
      <c r="Z24" s="17"/>
      <c r="AA24" s="17"/>
      <c r="AB24" s="17"/>
      <c r="AC24" s="17"/>
      <c r="AD24" s="17"/>
      <c r="AE24" s="17"/>
    </row>
    <row r="25" spans="1:31" x14ac:dyDescent="0.25">
      <c r="D25" s="17"/>
      <c r="E25" s="17"/>
      <c r="F25" s="312"/>
      <c r="G25" s="312"/>
      <c r="H25" s="17"/>
      <c r="I25" s="17"/>
      <c r="J25" s="17"/>
      <c r="K25" s="17"/>
      <c r="L25" s="17"/>
      <c r="M25" s="17"/>
      <c r="N25" s="17"/>
      <c r="O25" s="17"/>
      <c r="P25" s="17"/>
      <c r="Q25" s="17"/>
      <c r="R25" s="17"/>
      <c r="S25" s="17"/>
      <c r="T25" s="17"/>
      <c r="U25" s="17"/>
      <c r="V25" s="17"/>
      <c r="W25" s="17"/>
      <c r="X25" s="17"/>
      <c r="Y25" s="17"/>
      <c r="Z25" s="17"/>
      <c r="AA25" s="17"/>
      <c r="AB25" s="17"/>
      <c r="AC25" s="17"/>
      <c r="AD25" s="17"/>
      <c r="AE25" s="17"/>
    </row>
  </sheetData>
  <hyperlinks>
    <hyperlink ref="E1" location="ER!A1" display="ER"/>
  </hyperlinks>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5"/>
  <dimension ref="A1:AB17"/>
  <sheetViews>
    <sheetView workbookViewId="0">
      <selection activeCell="E1" sqref="E1"/>
    </sheetView>
  </sheetViews>
  <sheetFormatPr baseColWidth="10" defaultRowHeight="15" x14ac:dyDescent="0.25"/>
  <cols>
    <col min="1" max="1" width="38" style="105" customWidth="1"/>
    <col min="2" max="2" width="16.5703125" style="105" customWidth="1"/>
    <col min="3" max="3" width="18.42578125" style="105" customWidth="1"/>
    <col min="4" max="25" width="11.42578125" style="105"/>
  </cols>
  <sheetData>
    <row r="1" spans="1:28" x14ac:dyDescent="0.25">
      <c r="A1" s="105" t="str">
        <f>Indice!C1</f>
        <v>RIEDER &amp; CIA. S.A.C.I.</v>
      </c>
      <c r="E1" s="120" t="s">
        <v>128</v>
      </c>
    </row>
    <row r="4" spans="1:28" s="229" customFormat="1" ht="15.75" customHeight="1" x14ac:dyDescent="0.25">
      <c r="A4" s="234" t="s">
        <v>174</v>
      </c>
      <c r="B4" s="269"/>
      <c r="C4" s="269"/>
      <c r="D4" s="269"/>
      <c r="E4" s="269"/>
      <c r="F4" s="126"/>
      <c r="G4" s="129"/>
      <c r="H4" s="127"/>
      <c r="I4" s="105"/>
      <c r="J4" s="105"/>
      <c r="K4" s="105"/>
      <c r="L4" s="105"/>
      <c r="M4" s="105"/>
      <c r="N4" s="105"/>
      <c r="O4" s="105"/>
      <c r="P4" s="105"/>
      <c r="Q4" s="105"/>
      <c r="R4" s="105"/>
      <c r="S4" s="105"/>
      <c r="T4" s="105"/>
      <c r="U4" s="105"/>
      <c r="V4" s="105"/>
      <c r="W4" s="105"/>
      <c r="X4" s="105"/>
      <c r="Y4" s="105"/>
      <c r="Z4" s="105"/>
      <c r="AA4" s="105"/>
      <c r="AB4" s="105"/>
    </row>
    <row r="5" spans="1:28" s="143" customFormat="1" ht="15.75" customHeight="1" x14ac:dyDescent="0.25">
      <c r="A5" s="270" t="s">
        <v>211</v>
      </c>
      <c r="B5" s="270"/>
      <c r="C5" s="168"/>
      <c r="D5" s="168"/>
      <c r="E5" s="168"/>
      <c r="F5" s="126"/>
      <c r="G5" s="129"/>
      <c r="H5" s="127"/>
      <c r="I5" s="105"/>
      <c r="J5" s="105"/>
      <c r="K5" s="105"/>
      <c r="L5" s="105"/>
      <c r="M5" s="105"/>
      <c r="N5" s="105"/>
      <c r="O5" s="105"/>
      <c r="P5" s="105"/>
      <c r="Q5" s="105"/>
      <c r="R5" s="105"/>
      <c r="S5" s="105"/>
      <c r="T5" s="105"/>
      <c r="U5" s="105"/>
      <c r="V5" s="105"/>
      <c r="W5" s="105"/>
      <c r="X5" s="105"/>
      <c r="Y5" s="105"/>
      <c r="Z5" s="105"/>
      <c r="AA5" s="105"/>
      <c r="AB5" s="105"/>
    </row>
    <row r="6" spans="1:28" x14ac:dyDescent="0.25">
      <c r="A6" s="126"/>
      <c r="B6" s="978"/>
      <c r="C6" s="978"/>
      <c r="D6" s="127"/>
      <c r="E6" s="127"/>
      <c r="F6" s="126"/>
      <c r="G6" s="129"/>
      <c r="H6" s="127"/>
      <c r="Z6" s="105"/>
      <c r="AA6" s="105"/>
      <c r="AB6" s="105"/>
    </row>
    <row r="7" spans="1:28" x14ac:dyDescent="0.25">
      <c r="A7" s="126"/>
      <c r="D7" s="127"/>
      <c r="E7" s="127"/>
      <c r="F7" s="126"/>
      <c r="G7" s="129"/>
      <c r="H7" s="127"/>
      <c r="Z7" s="105"/>
      <c r="AA7" s="105"/>
      <c r="AB7" s="105"/>
    </row>
    <row r="8" spans="1:28" x14ac:dyDescent="0.25">
      <c r="A8" s="130" t="s">
        <v>142</v>
      </c>
      <c r="B8" s="261">
        <f>IFERROR(IF(Indice!B6="","2XX2",YEAR(Indice!B6)),"2XX2")</f>
        <v>2023</v>
      </c>
      <c r="C8" s="261">
        <f>+IFERROR(YEAR(Indice!B6-365),"2XX1")</f>
        <v>2022</v>
      </c>
      <c r="D8" s="127"/>
      <c r="E8" s="127"/>
      <c r="F8" s="126"/>
      <c r="G8" s="129"/>
      <c r="H8" s="127"/>
      <c r="Z8" s="105"/>
      <c r="AA8" s="105"/>
      <c r="AB8" s="105"/>
    </row>
    <row r="9" spans="1:28" x14ac:dyDescent="0.25">
      <c r="A9" s="126" t="s">
        <v>1153</v>
      </c>
      <c r="B9" s="521">
        <v>140404663</v>
      </c>
      <c r="C9" s="521">
        <v>364941299</v>
      </c>
      <c r="D9" s="127"/>
      <c r="E9" s="127"/>
      <c r="F9" s="126"/>
      <c r="G9" s="129"/>
      <c r="H9" s="127"/>
      <c r="Z9" s="105"/>
      <c r="AA9" s="105"/>
      <c r="AB9" s="105"/>
    </row>
    <row r="10" spans="1:28" x14ac:dyDescent="0.25">
      <c r="A10" s="126"/>
      <c r="B10" s="438"/>
      <c r="C10" s="438"/>
      <c r="D10" s="127"/>
      <c r="E10" s="127"/>
      <c r="F10" s="126"/>
      <c r="G10" s="129"/>
      <c r="H10" s="127"/>
      <c r="Z10" s="105"/>
      <c r="AA10" s="105"/>
      <c r="AB10" s="105"/>
    </row>
    <row r="11" spans="1:28" x14ac:dyDescent="0.25">
      <c r="A11" s="126"/>
      <c r="B11" s="438"/>
      <c r="C11" s="438"/>
      <c r="D11" s="127"/>
      <c r="E11" s="127"/>
      <c r="F11" s="126"/>
      <c r="G11" s="129"/>
      <c r="H11" s="127"/>
      <c r="Z11" s="105"/>
      <c r="AA11" s="105"/>
      <c r="AB11" s="105"/>
    </row>
    <row r="12" spans="1:28" x14ac:dyDescent="0.25">
      <c r="A12" s="126"/>
      <c r="B12" s="438"/>
      <c r="C12" s="438"/>
      <c r="D12" s="127"/>
      <c r="E12" s="127"/>
      <c r="F12" s="126"/>
      <c r="G12" s="129"/>
      <c r="H12" s="127"/>
      <c r="Z12" s="105"/>
      <c r="AA12" s="105"/>
      <c r="AB12" s="105"/>
    </row>
    <row r="13" spans="1:28" x14ac:dyDescent="0.25">
      <c r="A13" s="126"/>
      <c r="B13" s="438"/>
      <c r="C13" s="438"/>
      <c r="D13" s="127"/>
      <c r="E13" s="127"/>
      <c r="F13" s="126"/>
      <c r="G13" s="129"/>
      <c r="H13" s="127"/>
      <c r="Z13" s="105"/>
      <c r="AA13" s="105"/>
      <c r="AB13" s="105"/>
    </row>
    <row r="14" spans="1:28" x14ac:dyDescent="0.25">
      <c r="A14" s="126"/>
      <c r="B14" s="439"/>
      <c r="C14" s="438"/>
      <c r="D14" s="127"/>
      <c r="E14" s="127"/>
      <c r="F14" s="126"/>
      <c r="G14" s="129"/>
      <c r="H14" s="127"/>
      <c r="Z14" s="105"/>
      <c r="AA14" s="105"/>
      <c r="AB14" s="105"/>
    </row>
    <row r="15" spans="1:28" x14ac:dyDescent="0.25">
      <c r="A15" s="126"/>
      <c r="B15" s="439"/>
      <c r="C15" s="438"/>
      <c r="D15" s="127"/>
      <c r="E15" s="127"/>
      <c r="F15" s="126"/>
      <c r="G15" s="129"/>
      <c r="H15" s="127"/>
      <c r="Z15" s="105"/>
      <c r="AA15" s="105"/>
      <c r="AB15" s="105"/>
    </row>
    <row r="16" spans="1:28" x14ac:dyDescent="0.25">
      <c r="A16" s="130" t="s">
        <v>2</v>
      </c>
      <c r="B16" s="441">
        <f>SUM($B9:B15)</f>
        <v>140404663</v>
      </c>
      <c r="C16" s="441">
        <f>SUM($C9:C15)</f>
        <v>364941299</v>
      </c>
      <c r="D16" s="127"/>
      <c r="E16" s="127"/>
      <c r="F16" s="126"/>
      <c r="G16" s="129"/>
      <c r="H16" s="127"/>
      <c r="Z16" s="105"/>
      <c r="AA16" s="105"/>
      <c r="AB16" s="105"/>
    </row>
    <row r="17" spans="1:28" x14ac:dyDescent="0.25">
      <c r="A17" s="126"/>
      <c r="B17" s="128"/>
      <c r="C17" s="127"/>
      <c r="D17" s="127"/>
      <c r="E17" s="127"/>
      <c r="F17" s="126"/>
      <c r="G17" s="129"/>
      <c r="H17" s="127"/>
      <c r="Z17" s="105"/>
      <c r="AA17" s="105"/>
      <c r="AB17" s="105"/>
    </row>
  </sheetData>
  <mergeCells count="1">
    <mergeCell ref="B6:C6"/>
  </mergeCells>
  <hyperlinks>
    <hyperlink ref="E1" location="ER!A1" display="ER"/>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6"/>
  <dimension ref="A1:V17"/>
  <sheetViews>
    <sheetView workbookViewId="0">
      <selection activeCell="E1" sqref="E1"/>
    </sheetView>
  </sheetViews>
  <sheetFormatPr baseColWidth="10" defaultRowHeight="15" x14ac:dyDescent="0.25"/>
  <cols>
    <col min="1" max="1" width="38" style="105" customWidth="1"/>
    <col min="2" max="2" width="18.42578125" style="105" customWidth="1"/>
    <col min="3" max="3" width="17.7109375" style="105" customWidth="1"/>
    <col min="4" max="22" width="11.42578125" style="105"/>
  </cols>
  <sheetData>
    <row r="1" spans="1:22" x14ac:dyDescent="0.25">
      <c r="A1" s="105" t="str">
        <f>Indice!C1</f>
        <v>RIEDER &amp; CIA. S.A.C.I.</v>
      </c>
      <c r="E1" s="120" t="s">
        <v>128</v>
      </c>
    </row>
    <row r="4" spans="1:22" x14ac:dyDescent="0.25">
      <c r="A4" s="234" t="s">
        <v>284</v>
      </c>
      <c r="B4" s="234"/>
      <c r="C4" s="234"/>
      <c r="D4" s="234"/>
      <c r="E4" s="234"/>
      <c r="F4" s="126"/>
      <c r="G4" s="129"/>
      <c r="H4" s="127"/>
    </row>
    <row r="5" spans="1:22" x14ac:dyDescent="0.25">
      <c r="A5" s="979" t="s">
        <v>211</v>
      </c>
      <c r="B5" s="979"/>
      <c r="C5" s="127"/>
      <c r="D5" s="127"/>
      <c r="E5" s="127"/>
      <c r="F5" s="126"/>
      <c r="G5" s="129"/>
      <c r="H5" s="127"/>
    </row>
    <row r="6" spans="1:22" s="143" customFormat="1" x14ac:dyDescent="0.25">
      <c r="A6" s="126"/>
      <c r="B6" s="978"/>
      <c r="C6" s="978"/>
      <c r="D6" s="127"/>
      <c r="E6" s="127"/>
      <c r="F6" s="126"/>
      <c r="G6" s="129"/>
      <c r="H6" s="127"/>
      <c r="I6" s="105"/>
      <c r="J6" s="105"/>
      <c r="K6" s="105"/>
      <c r="L6" s="105"/>
      <c r="M6" s="105"/>
      <c r="N6" s="105"/>
      <c r="O6" s="105"/>
      <c r="P6" s="105"/>
      <c r="Q6" s="105"/>
      <c r="R6" s="105"/>
      <c r="S6" s="105"/>
      <c r="T6" s="105"/>
      <c r="U6" s="105"/>
      <c r="V6" s="105"/>
    </row>
    <row r="7" spans="1:22" x14ac:dyDescent="0.25">
      <c r="A7" s="126"/>
      <c r="D7" s="127"/>
      <c r="E7" s="127"/>
      <c r="F7" s="126"/>
      <c r="G7" s="129"/>
      <c r="H7" s="127"/>
    </row>
    <row r="8" spans="1:22" x14ac:dyDescent="0.25">
      <c r="A8" s="130" t="s">
        <v>143</v>
      </c>
      <c r="B8" s="261">
        <f>IFERROR(IF(Indice!B6="","2XX2",YEAR(Indice!B6)),"2XX2")</f>
        <v>2023</v>
      </c>
      <c r="C8" s="261">
        <f>+IFERROR(YEAR(Indice!B6-365),"2XX1")</f>
        <v>2022</v>
      </c>
      <c r="D8" s="127"/>
      <c r="E8" s="127"/>
      <c r="F8" s="126"/>
      <c r="G8" s="129"/>
      <c r="H8" s="127"/>
    </row>
    <row r="9" spans="1:22" x14ac:dyDescent="0.25">
      <c r="A9" s="126" t="s">
        <v>134</v>
      </c>
      <c r="B9" s="126">
        <v>0</v>
      </c>
      <c r="C9" s="126">
        <v>0</v>
      </c>
      <c r="D9" s="127"/>
      <c r="E9" s="127"/>
      <c r="F9" s="126"/>
      <c r="G9" s="129"/>
      <c r="H9" s="127"/>
    </row>
    <row r="10" spans="1:22" x14ac:dyDescent="0.25">
      <c r="A10" s="126"/>
      <c r="B10" s="126"/>
      <c r="C10" s="126"/>
      <c r="D10" s="127"/>
      <c r="E10" s="127"/>
      <c r="F10" s="126"/>
      <c r="G10" s="129"/>
      <c r="H10" s="127"/>
    </row>
    <row r="11" spans="1:22" x14ac:dyDescent="0.25">
      <c r="A11" s="126"/>
      <c r="B11" s="126"/>
      <c r="C11" s="126"/>
      <c r="D11" s="127"/>
      <c r="E11" s="127"/>
      <c r="F11" s="126"/>
      <c r="G11" s="129"/>
      <c r="H11" s="127"/>
    </row>
    <row r="12" spans="1:22" x14ac:dyDescent="0.25">
      <c r="A12" s="126"/>
      <c r="B12" s="126"/>
      <c r="C12" s="126"/>
      <c r="D12" s="127"/>
      <c r="E12" s="127"/>
      <c r="F12" s="126"/>
      <c r="G12" s="129"/>
      <c r="H12" s="127"/>
    </row>
    <row r="13" spans="1:22" x14ac:dyDescent="0.25">
      <c r="A13" s="126"/>
      <c r="B13" s="126"/>
      <c r="C13" s="126"/>
      <c r="D13" s="127"/>
      <c r="E13" s="127"/>
      <c r="F13" s="126"/>
      <c r="G13" s="129"/>
      <c r="H13" s="127"/>
    </row>
    <row r="14" spans="1:22" x14ac:dyDescent="0.25">
      <c r="A14" s="126"/>
      <c r="B14" s="128"/>
      <c r="C14" s="126"/>
      <c r="D14" s="127"/>
      <c r="E14" s="127"/>
      <c r="F14" s="126"/>
      <c r="G14" s="129"/>
      <c r="H14" s="127"/>
    </row>
    <row r="15" spans="1:22" x14ac:dyDescent="0.25">
      <c r="A15" s="126"/>
      <c r="B15" s="128"/>
      <c r="C15" s="126"/>
      <c r="D15" s="127"/>
      <c r="E15" s="127"/>
      <c r="F15" s="126"/>
      <c r="G15" s="129"/>
      <c r="H15" s="127"/>
    </row>
    <row r="16" spans="1:22" x14ac:dyDescent="0.25">
      <c r="A16" s="130" t="s">
        <v>2</v>
      </c>
      <c r="B16" s="131">
        <f>SUM($B9:B15)</f>
        <v>0</v>
      </c>
      <c r="C16" s="131">
        <f>SUM($C9:C15)</f>
        <v>0</v>
      </c>
      <c r="D16" s="127"/>
      <c r="E16" s="127"/>
      <c r="F16" s="126"/>
      <c r="G16" s="129"/>
      <c r="H16" s="127"/>
    </row>
    <row r="17" spans="1:8" x14ac:dyDescent="0.25">
      <c r="A17" s="126"/>
      <c r="B17" s="128"/>
      <c r="C17" s="127"/>
      <c r="D17" s="127"/>
      <c r="E17" s="127"/>
      <c r="F17" s="126"/>
      <c r="G17" s="129"/>
      <c r="H17" s="127"/>
    </row>
  </sheetData>
  <mergeCells count="2">
    <mergeCell ref="A5:B5"/>
    <mergeCell ref="B6:C6"/>
  </mergeCells>
  <hyperlinks>
    <hyperlink ref="E1" location="ER!A1" display="ER"/>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7"/>
  <dimension ref="A1:Z15"/>
  <sheetViews>
    <sheetView workbookViewId="0">
      <selection activeCell="E1" sqref="E1"/>
    </sheetView>
  </sheetViews>
  <sheetFormatPr baseColWidth="10" defaultRowHeight="15" x14ac:dyDescent="0.25"/>
  <cols>
    <col min="1" max="1" width="37.42578125" style="105" customWidth="1"/>
    <col min="2" max="3" width="17.28515625" style="311" customWidth="1"/>
    <col min="4" max="26" width="11.42578125" style="105"/>
  </cols>
  <sheetData>
    <row r="1" spans="1:7" x14ac:dyDescent="0.25">
      <c r="A1" s="105" t="str">
        <f>Indice!C1</f>
        <v>RIEDER &amp; CIA. S.A.C.I.</v>
      </c>
      <c r="E1" s="120" t="s">
        <v>128</v>
      </c>
    </row>
    <row r="4" spans="1:7" x14ac:dyDescent="0.25">
      <c r="A4" s="238" t="s">
        <v>286</v>
      </c>
      <c r="B4" s="397"/>
      <c r="C4" s="397"/>
      <c r="D4" s="238"/>
      <c r="E4" s="238"/>
      <c r="F4" s="126"/>
      <c r="G4" s="129"/>
    </row>
    <row r="5" spans="1:7" x14ac:dyDescent="0.25">
      <c r="A5" s="249" t="s">
        <v>193</v>
      </c>
      <c r="B5" s="393"/>
      <c r="C5" s="394"/>
      <c r="D5" s="127"/>
      <c r="E5" s="127"/>
      <c r="F5" s="126"/>
      <c r="G5" s="129"/>
    </row>
    <row r="6" spans="1:7" x14ac:dyDescent="0.25">
      <c r="A6" s="126"/>
      <c r="B6" s="977"/>
      <c r="C6" s="977"/>
      <c r="D6" s="127"/>
      <c r="E6" s="127"/>
      <c r="F6" s="126"/>
      <c r="G6" s="129"/>
    </row>
    <row r="7" spans="1:7" x14ac:dyDescent="0.25">
      <c r="B7" s="414">
        <f>IFERROR(IF(Indice!B6="","2XX2",YEAR(Indice!B6)),"2XX2")</f>
        <v>2023</v>
      </c>
      <c r="C7" s="414">
        <f>+IFERROR(YEAR(Indice!B6-365),"2XX1")</f>
        <v>2022</v>
      </c>
      <c r="D7" s="127"/>
      <c r="E7" s="127"/>
      <c r="F7" s="126"/>
      <c r="G7" s="129"/>
    </row>
    <row r="8" spans="1:7" x14ac:dyDescent="0.25">
      <c r="A8" s="130" t="s">
        <v>42</v>
      </c>
      <c r="B8" s="438">
        <v>-1437434055</v>
      </c>
      <c r="C8" s="438">
        <v>-2815974288</v>
      </c>
      <c r="D8" s="127"/>
      <c r="E8" s="127"/>
      <c r="F8" s="126"/>
      <c r="G8" s="129"/>
    </row>
    <row r="9" spans="1:7" x14ac:dyDescent="0.25">
      <c r="A9" s="126"/>
      <c r="B9" s="438"/>
      <c r="C9" s="438"/>
      <c r="D9" s="127"/>
      <c r="E9" s="127"/>
      <c r="F9" s="126"/>
      <c r="G9" s="129"/>
    </row>
    <row r="10" spans="1:7" x14ac:dyDescent="0.25">
      <c r="A10" s="126"/>
      <c r="B10" s="438"/>
      <c r="C10" s="438"/>
      <c r="D10" s="127"/>
      <c r="E10" s="127"/>
      <c r="F10" s="126"/>
      <c r="G10" s="129"/>
    </row>
    <row r="11" spans="1:7" x14ac:dyDescent="0.25">
      <c r="A11" s="126"/>
      <c r="B11" s="438"/>
      <c r="C11" s="438"/>
      <c r="D11" s="127"/>
      <c r="E11" s="127"/>
      <c r="F11" s="126"/>
      <c r="G11" s="129"/>
    </row>
    <row r="12" spans="1:7" x14ac:dyDescent="0.25">
      <c r="A12" s="126"/>
      <c r="B12" s="439"/>
      <c r="C12" s="438"/>
      <c r="D12" s="127"/>
      <c r="E12" s="127"/>
      <c r="F12" s="126"/>
      <c r="G12" s="129"/>
    </row>
    <row r="13" spans="1:7" x14ac:dyDescent="0.25">
      <c r="A13" s="126"/>
      <c r="B13" s="439"/>
      <c r="C13" s="438"/>
      <c r="D13" s="127"/>
      <c r="E13" s="127"/>
      <c r="F13" s="126"/>
      <c r="G13" s="129"/>
    </row>
    <row r="14" spans="1:7" x14ac:dyDescent="0.25">
      <c r="A14" s="130" t="s">
        <v>2</v>
      </c>
      <c r="B14" s="441">
        <f>SUM($B8:B13)</f>
        <v>-1437434055</v>
      </c>
      <c r="C14" s="441">
        <f>SUM($C8:C13)</f>
        <v>-2815974288</v>
      </c>
      <c r="D14" s="127"/>
      <c r="E14" s="127"/>
      <c r="F14" s="126"/>
      <c r="G14" s="129"/>
    </row>
    <row r="15" spans="1:7" x14ac:dyDescent="0.25">
      <c r="A15" s="126"/>
      <c r="B15" s="393"/>
      <c r="C15" s="394"/>
      <c r="D15" s="127"/>
      <c r="E15" s="127"/>
      <c r="F15" s="126"/>
      <c r="G15" s="129"/>
    </row>
  </sheetData>
  <mergeCells count="1">
    <mergeCell ref="B6:C6"/>
  </mergeCells>
  <hyperlinks>
    <hyperlink ref="E1" location="ER!A1" display="ER"/>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8"/>
  <dimension ref="A1:V16"/>
  <sheetViews>
    <sheetView workbookViewId="0">
      <selection activeCell="E1" sqref="E1"/>
    </sheetView>
  </sheetViews>
  <sheetFormatPr baseColWidth="10" defaultRowHeight="15" x14ac:dyDescent="0.25"/>
  <cols>
    <col min="1" max="1" width="27.140625" style="105" customWidth="1"/>
    <col min="2" max="2" width="18.42578125" style="105" customWidth="1"/>
    <col min="3" max="3" width="17.85546875" style="105" customWidth="1"/>
    <col min="4" max="22" width="11.42578125" style="105"/>
  </cols>
  <sheetData>
    <row r="1" spans="1:8" x14ac:dyDescent="0.25">
      <c r="A1" s="105" t="str">
        <f>Indice!C1</f>
        <v>RIEDER &amp; CIA. S.A.C.I.</v>
      </c>
      <c r="E1" s="120" t="s">
        <v>128</v>
      </c>
    </row>
    <row r="4" spans="1:8" x14ac:dyDescent="0.25">
      <c r="A4" s="234" t="s">
        <v>285</v>
      </c>
      <c r="B4" s="234"/>
      <c r="C4" s="234"/>
      <c r="D4" s="234"/>
      <c r="E4" s="234"/>
      <c r="F4" s="126"/>
      <c r="G4" s="129"/>
      <c r="H4" s="127"/>
    </row>
    <row r="5" spans="1:8" x14ac:dyDescent="0.25">
      <c r="A5" s="980" t="s">
        <v>193</v>
      </c>
      <c r="B5" s="980"/>
      <c r="C5" s="127"/>
      <c r="D5" s="127"/>
      <c r="E5" s="127"/>
      <c r="F5" s="126"/>
      <c r="G5" s="129"/>
      <c r="H5" s="127"/>
    </row>
    <row r="6" spans="1:8" x14ac:dyDescent="0.25">
      <c r="A6" s="126"/>
      <c r="D6" s="127"/>
      <c r="E6" s="127"/>
      <c r="F6" s="126"/>
      <c r="G6" s="129"/>
      <c r="H6" s="127"/>
    </row>
    <row r="7" spans="1:8" x14ac:dyDescent="0.25">
      <c r="B7" s="261">
        <f>IFERROR(IF(Indice!B6="","2XX2",YEAR(Indice!B6)),"2XX2")</f>
        <v>2023</v>
      </c>
      <c r="C7" s="261">
        <f>+IFERROR(YEAR(Indice!B6-365),"2XX1")</f>
        <v>2022</v>
      </c>
      <c r="D7" s="127"/>
      <c r="E7" s="127"/>
      <c r="F7" s="126"/>
      <c r="G7" s="129"/>
      <c r="H7" s="127"/>
    </row>
    <row r="8" spans="1:8" x14ac:dyDescent="0.25">
      <c r="A8" s="130" t="s">
        <v>793</v>
      </c>
      <c r="D8" s="127"/>
      <c r="E8" s="127"/>
      <c r="F8" s="126"/>
      <c r="G8" s="129"/>
      <c r="H8" s="127"/>
    </row>
    <row r="9" spans="1:8" x14ac:dyDescent="0.25">
      <c r="A9" s="250" t="s">
        <v>794</v>
      </c>
      <c r="B9" s="126"/>
      <c r="C9" s="126"/>
      <c r="D9" s="127"/>
      <c r="E9" s="127"/>
      <c r="F9" s="126"/>
      <c r="G9" s="129"/>
      <c r="H9" s="127"/>
    </row>
    <row r="10" spans="1:8" x14ac:dyDescent="0.25">
      <c r="A10" s="126"/>
      <c r="B10" s="126"/>
      <c r="C10" s="126"/>
      <c r="D10" s="127"/>
      <c r="E10" s="127"/>
      <c r="F10" s="126"/>
      <c r="G10" s="129"/>
      <c r="H10" s="127"/>
    </row>
    <row r="11" spans="1:8" x14ac:dyDescent="0.25">
      <c r="A11" s="126"/>
      <c r="B11" s="126"/>
      <c r="C11" s="126"/>
      <c r="D11" s="127"/>
      <c r="E11" s="127"/>
      <c r="F11" s="126"/>
      <c r="G11" s="129"/>
      <c r="H11" s="127"/>
    </row>
    <row r="12" spans="1:8" x14ac:dyDescent="0.25">
      <c r="A12" s="126"/>
      <c r="B12" s="126"/>
      <c r="C12" s="126"/>
      <c r="D12" s="127"/>
      <c r="E12" s="127"/>
      <c r="F12" s="126"/>
      <c r="G12" s="129"/>
      <c r="H12" s="127"/>
    </row>
    <row r="13" spans="1:8" x14ac:dyDescent="0.25">
      <c r="A13" s="126"/>
      <c r="B13" s="128"/>
      <c r="C13" s="126"/>
      <c r="D13" s="127"/>
      <c r="E13" s="127"/>
      <c r="F13" s="126"/>
      <c r="G13" s="129"/>
      <c r="H13" s="127"/>
    </row>
    <row r="14" spans="1:8" x14ac:dyDescent="0.25">
      <c r="A14" s="126"/>
      <c r="B14" s="128"/>
      <c r="C14" s="126"/>
      <c r="D14" s="127"/>
      <c r="E14" s="127"/>
      <c r="F14" s="126"/>
      <c r="G14" s="129"/>
      <c r="H14" s="127"/>
    </row>
    <row r="15" spans="1:8" x14ac:dyDescent="0.25">
      <c r="A15" s="126" t="s">
        <v>2</v>
      </c>
      <c r="B15" s="131">
        <f>SUM($B8:B14)</f>
        <v>0</v>
      </c>
      <c r="C15" s="131">
        <f>SUM($C8:C14)</f>
        <v>0</v>
      </c>
      <c r="D15" s="127"/>
      <c r="E15" s="127"/>
      <c r="F15" s="126"/>
      <c r="G15" s="129"/>
      <c r="H15" s="127"/>
    </row>
    <row r="16" spans="1:8" x14ac:dyDescent="0.25">
      <c r="A16" s="126"/>
      <c r="B16" s="128"/>
      <c r="C16" s="127"/>
      <c r="D16" s="127"/>
      <c r="E16" s="127"/>
      <c r="F16" s="126"/>
      <c r="G16" s="129"/>
      <c r="H16" s="127"/>
    </row>
  </sheetData>
  <mergeCells count="1">
    <mergeCell ref="A5:B5"/>
  </mergeCells>
  <hyperlinks>
    <hyperlink ref="E1" location="ER!A1" display="ER"/>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7"/>
  <sheetViews>
    <sheetView showGridLines="0" zoomScaleNormal="100" zoomScaleSheetLayoutView="70" workbookViewId="0">
      <selection activeCell="A37" sqref="A37"/>
    </sheetView>
  </sheetViews>
  <sheetFormatPr baseColWidth="10" defaultRowHeight="12.75" x14ac:dyDescent="0.2"/>
  <cols>
    <col min="1" max="1" width="66" style="30" customWidth="1"/>
    <col min="2" max="2" width="12.7109375" style="141" customWidth="1"/>
    <col min="3" max="3" width="25.42578125" style="351" customWidth="1"/>
    <col min="4" max="4" width="24.7109375" style="351" customWidth="1"/>
    <col min="5" max="16384" width="11.42578125" style="2"/>
  </cols>
  <sheetData>
    <row r="1" spans="1:6" ht="15" x14ac:dyDescent="0.2">
      <c r="A1" s="30" t="str">
        <f>Indice!C1</f>
        <v>RIEDER &amp; CIA. S.A.C.I.</v>
      </c>
      <c r="B1" s="142" t="s">
        <v>320</v>
      </c>
      <c r="D1" s="351" t="str">
        <f>ER!A4</f>
        <v xml:space="preserve"> </v>
      </c>
    </row>
    <row r="4" spans="1:6" x14ac:dyDescent="0.2">
      <c r="A4" s="30" t="s">
        <v>41</v>
      </c>
    </row>
    <row r="6" spans="1:6" x14ac:dyDescent="0.2">
      <c r="A6" s="64"/>
      <c r="B6" s="149"/>
      <c r="C6" s="243"/>
    </row>
    <row r="7" spans="1:6" x14ac:dyDescent="0.2">
      <c r="A7" s="860" t="s">
        <v>246</v>
      </c>
      <c r="B7" s="860"/>
      <c r="C7" s="860"/>
      <c r="D7" s="860"/>
    </row>
    <row r="8" spans="1:6" x14ac:dyDescent="0.2">
      <c r="A8" s="860" t="str">
        <f>IFERROR(IF(Indice!B6="","Al dia... de mes… de año 2XX2…","Al "&amp;DAY(Indice!B6)&amp;" de "&amp;VLOOKUP(MONTH(Indice!B6),Indice!S:T,2,0)&amp;" de "&amp;YEAR(Indice!B6)),"Al dia... de mes… de año 2XX2…")</f>
        <v>Al 31 de Diciembre de 2023</v>
      </c>
      <c r="B8" s="860"/>
      <c r="C8" s="860"/>
      <c r="D8" s="860"/>
    </row>
    <row r="9" spans="1:6" x14ac:dyDescent="0.2">
      <c r="A9" s="873" t="s">
        <v>247</v>
      </c>
      <c r="B9" s="873"/>
      <c r="C9" s="873"/>
      <c r="D9" s="873"/>
    </row>
    <row r="10" spans="1:6" x14ac:dyDescent="0.2">
      <c r="A10" s="873" t="s">
        <v>209</v>
      </c>
      <c r="B10" s="873"/>
      <c r="C10" s="873"/>
      <c r="D10" s="873"/>
    </row>
    <row r="11" spans="1:6" x14ac:dyDescent="0.2">
      <c r="A11" s="90"/>
      <c r="B11" s="160"/>
      <c r="C11" s="242"/>
    </row>
    <row r="12" spans="1:6" ht="15" x14ac:dyDescent="0.3">
      <c r="A12" s="94"/>
      <c r="B12" s="144" t="s">
        <v>175</v>
      </c>
      <c r="C12" s="415">
        <f>IFERROR(IF(Indice!B6="","2XX2",YEAR(Indice!B6)),"2XX2")</f>
        <v>2023</v>
      </c>
      <c r="D12" s="415">
        <f>IFERROR(YEAR(Indice!B6-365),"2XX1")</f>
        <v>2022</v>
      </c>
    </row>
    <row r="13" spans="1:6" ht="15" x14ac:dyDescent="0.25">
      <c r="A13" t="s">
        <v>59</v>
      </c>
      <c r="B13" s="159">
        <v>25</v>
      </c>
      <c r="C13" s="463">
        <f>'Nota 25'!B42</f>
        <v>391103365381</v>
      </c>
      <c r="D13" s="463">
        <f>'Nota 25'!C42</f>
        <v>511545590096.33002</v>
      </c>
      <c r="E13" s="30"/>
    </row>
    <row r="14" spans="1:6" ht="15" x14ac:dyDescent="0.25">
      <c r="A14" t="s">
        <v>136</v>
      </c>
      <c r="B14" s="159">
        <v>26</v>
      </c>
      <c r="C14" s="463">
        <f>'Nota 26'!B21</f>
        <v>-274261547721</v>
      </c>
      <c r="D14" s="463">
        <f>'Nota 26'!C21</f>
        <v>-391715675154</v>
      </c>
      <c r="E14" s="30"/>
      <c r="F14" s="12"/>
    </row>
    <row r="15" spans="1:6" x14ac:dyDescent="0.2">
      <c r="A15" s="64" t="s">
        <v>68</v>
      </c>
      <c r="B15" s="149"/>
      <c r="C15" s="464">
        <f>C13+C14</f>
        <v>116841817660</v>
      </c>
      <c r="D15" s="464">
        <f>D13+D14</f>
        <v>119829914942.33002</v>
      </c>
      <c r="E15" s="30"/>
    </row>
    <row r="16" spans="1:6" ht="15" x14ac:dyDescent="0.25">
      <c r="A16" t="s">
        <v>210</v>
      </c>
      <c r="B16" s="159">
        <v>27</v>
      </c>
      <c r="C16" s="463">
        <f>'Nota 27'!B36</f>
        <v>-46581103700.869995</v>
      </c>
      <c r="D16" s="463">
        <f>'Nota 27'!E36</f>
        <v>-42431837391</v>
      </c>
      <c r="E16" s="30"/>
    </row>
    <row r="17" spans="1:6" ht="15" x14ac:dyDescent="0.25">
      <c r="A17" s="143" t="s">
        <v>212</v>
      </c>
      <c r="B17" s="159">
        <v>27</v>
      </c>
      <c r="C17" s="463">
        <f>'Nota 27'!C36</f>
        <v>-16898319960</v>
      </c>
      <c r="D17" s="463">
        <f>'Nota 27'!F36</f>
        <v>-15709731648</v>
      </c>
      <c r="E17" s="30"/>
    </row>
    <row r="18" spans="1:6" ht="15" x14ac:dyDescent="0.25">
      <c r="A18" s="143" t="s">
        <v>214</v>
      </c>
      <c r="B18" s="159">
        <v>28</v>
      </c>
      <c r="C18" s="464">
        <f>'Nota 28'!B15+'Nota 28'!F17</f>
        <v>-4408784461</v>
      </c>
      <c r="D18" s="464">
        <f>'Nota 28'!C15+'Nota 28'!G17</f>
        <v>-863373225</v>
      </c>
      <c r="E18" s="30"/>
    </row>
    <row r="19" spans="1:6" x14ac:dyDescent="0.2">
      <c r="A19" s="64" t="s">
        <v>138</v>
      </c>
      <c r="B19" s="149"/>
      <c r="C19" s="464">
        <f>SUM(C15:C18)</f>
        <v>48953609538.130005</v>
      </c>
      <c r="D19" s="464">
        <f>SUM(D15:D18)</f>
        <v>60824972678.330017</v>
      </c>
      <c r="E19" s="30"/>
    </row>
    <row r="20" spans="1:6" ht="15" x14ac:dyDescent="0.25">
      <c r="A20" s="143" t="s">
        <v>349</v>
      </c>
      <c r="B20" s="159">
        <v>29</v>
      </c>
      <c r="C20" s="464">
        <f>'Nota 29'!B16</f>
        <v>1372136319</v>
      </c>
      <c r="D20" s="464">
        <f>'Nota 29'!C16</f>
        <v>0</v>
      </c>
      <c r="E20" s="30"/>
      <c r="F20" s="12"/>
    </row>
    <row r="21" spans="1:6" ht="15" x14ac:dyDescent="0.25">
      <c r="A21" s="143" t="s">
        <v>348</v>
      </c>
      <c r="B21" s="159">
        <v>29</v>
      </c>
      <c r="C21" s="464">
        <f>'Nota 29'!F16</f>
        <v>-41071948883</v>
      </c>
      <c r="D21" s="464">
        <f>'Nota 29'!G16</f>
        <v>-38252419550</v>
      </c>
      <c r="E21" s="30"/>
    </row>
    <row r="22" spans="1:6" x14ac:dyDescent="0.2">
      <c r="A22" s="100" t="s">
        <v>58</v>
      </c>
      <c r="C22" s="464">
        <f>SUM(C20:C21)</f>
        <v>-39699812564</v>
      </c>
      <c r="D22" s="464">
        <f>SUM(D20:D21)</f>
        <v>-38252419550</v>
      </c>
      <c r="E22" s="30"/>
    </row>
    <row r="23" spans="1:6" ht="15" x14ac:dyDescent="0.25">
      <c r="A23" s="143" t="s">
        <v>142</v>
      </c>
      <c r="B23" s="159">
        <v>30</v>
      </c>
      <c r="C23" s="464">
        <f>'Nota 30'!B16</f>
        <v>140404663</v>
      </c>
      <c r="D23" s="464">
        <f>'Nota 30'!C16</f>
        <v>364941299</v>
      </c>
      <c r="E23" s="30"/>
    </row>
    <row r="24" spans="1:6" ht="25.5" x14ac:dyDescent="0.2">
      <c r="A24" s="101" t="s">
        <v>350</v>
      </c>
      <c r="B24" s="149"/>
      <c r="C24" s="465">
        <f>C22+C23+C19</f>
        <v>9394201637.1300049</v>
      </c>
      <c r="D24" s="465">
        <f>D22+D23+D19</f>
        <v>22937494427.330017</v>
      </c>
      <c r="E24" s="30"/>
    </row>
    <row r="25" spans="1:6" ht="15" x14ac:dyDescent="0.25">
      <c r="A25" s="143" t="s">
        <v>143</v>
      </c>
      <c r="B25" s="159">
        <v>31</v>
      </c>
      <c r="C25" s="464">
        <f>'Nota 31'!B16</f>
        <v>0</v>
      </c>
      <c r="D25" s="464">
        <f>'Nota 31'!C16</f>
        <v>0</v>
      </c>
      <c r="E25" s="30"/>
    </row>
    <row r="26" spans="1:6" x14ac:dyDescent="0.2">
      <c r="A26" s="101" t="s">
        <v>72</v>
      </c>
      <c r="B26" s="149"/>
      <c r="C26" s="465">
        <f>C24+C25</f>
        <v>9394201637.1300049</v>
      </c>
      <c r="D26" s="465">
        <f>D24+D25</f>
        <v>22937494427.330017</v>
      </c>
      <c r="E26" s="30"/>
    </row>
    <row r="27" spans="1:6" ht="15" x14ac:dyDescent="0.2">
      <c r="A27" s="30" t="s">
        <v>42</v>
      </c>
      <c r="B27" s="142">
        <v>32</v>
      </c>
      <c r="C27" s="464">
        <f>'Nota 32'!B14</f>
        <v>-1437434055</v>
      </c>
      <c r="D27" s="464">
        <f>'Nota 32'!C14</f>
        <v>-2815974288</v>
      </c>
      <c r="E27" s="30"/>
    </row>
    <row r="28" spans="1:6" x14ac:dyDescent="0.2">
      <c r="A28" s="64" t="s">
        <v>351</v>
      </c>
      <c r="B28" s="149"/>
      <c r="C28" s="465">
        <f>C26+C27</f>
        <v>7956767582.1300049</v>
      </c>
      <c r="D28" s="465">
        <f>D26+D27</f>
        <v>20121520139.330017</v>
      </c>
      <c r="E28" s="30"/>
    </row>
    <row r="29" spans="1:6" ht="15" x14ac:dyDescent="0.25">
      <c r="A29" s="143" t="s">
        <v>69</v>
      </c>
      <c r="B29" s="159">
        <v>33</v>
      </c>
      <c r="C29" s="465">
        <f>'Nota 33'!B15</f>
        <v>0</v>
      </c>
      <c r="D29" s="465">
        <f>'Nota 33'!C15</f>
        <v>0</v>
      </c>
      <c r="E29" s="30"/>
    </row>
    <row r="30" spans="1:6" ht="15" x14ac:dyDescent="0.25">
      <c r="A30" s="143" t="s">
        <v>70</v>
      </c>
      <c r="B30" s="159">
        <v>34</v>
      </c>
      <c r="C30" s="464">
        <f>'Nota 34'!B12</f>
        <v>0</v>
      </c>
      <c r="D30" s="464">
        <f>'Nota 34'!C12</f>
        <v>0</v>
      </c>
      <c r="E30" s="30"/>
    </row>
    <row r="31" spans="1:6" ht="15" x14ac:dyDescent="0.25">
      <c r="A31" s="89" t="s">
        <v>223</v>
      </c>
      <c r="B31" s="229"/>
      <c r="C31" s="465">
        <f>C28+C29+C30</f>
        <v>7956767582.1300049</v>
      </c>
      <c r="D31" s="465">
        <f>D28+D29+D30</f>
        <v>20121520139.330017</v>
      </c>
    </row>
    <row r="32" spans="1:6" ht="15" x14ac:dyDescent="0.25">
      <c r="A32" s="89" t="s">
        <v>71</v>
      </c>
      <c r="B32" s="159">
        <v>35</v>
      </c>
      <c r="C32" s="464">
        <f>'Nota 35'!B10</f>
        <v>16499.737850616722</v>
      </c>
      <c r="D32" s="464">
        <f>'Nota 35'!C10</f>
        <v>41725.462510741665</v>
      </c>
    </row>
    <row r="34" spans="1:4" x14ac:dyDescent="0.2">
      <c r="A34" s="64"/>
      <c r="B34" s="149"/>
      <c r="C34" s="244"/>
      <c r="D34" s="244"/>
    </row>
    <row r="35" spans="1:4" x14ac:dyDescent="0.2">
      <c r="A35" s="30" t="s">
        <v>343</v>
      </c>
    </row>
    <row r="41" spans="1:4" x14ac:dyDescent="0.2">
      <c r="A41" s="92"/>
      <c r="B41" s="161"/>
      <c r="C41" s="872"/>
      <c r="D41" s="872"/>
    </row>
    <row r="42" spans="1:4" x14ac:dyDescent="0.2">
      <c r="A42" s="91"/>
      <c r="B42" s="162"/>
      <c r="D42" s="245"/>
    </row>
    <row r="47" spans="1:4" x14ac:dyDescent="0.2">
      <c r="A47" s="274"/>
      <c r="C47" s="872"/>
      <c r="D47" s="872"/>
    </row>
  </sheetData>
  <mergeCells count="6">
    <mergeCell ref="C47:D47"/>
    <mergeCell ref="A7:D7"/>
    <mergeCell ref="A8:D8"/>
    <mergeCell ref="A9:D9"/>
    <mergeCell ref="A10:D10"/>
    <mergeCell ref="C41:D41"/>
  </mergeCells>
  <hyperlinks>
    <hyperlink ref="B13" location="'Nota 25'!A1" display="'Nota 25'!A1"/>
    <hyperlink ref="B14" location="'Nota 26'!A1" display="'Nota 26'!A1"/>
    <hyperlink ref="B16" location="'Nota 27'!A1" display="'Nota 27'!A1"/>
    <hyperlink ref="B17" location="'Nota 27'!A1" display="'Nota 27'!A1"/>
    <hyperlink ref="B18" location="'Nota 28'!A1" display="'Nota 28'!A1"/>
    <hyperlink ref="B21" location="'Nota 29'!A1" display="'Nota 29'!A1"/>
    <hyperlink ref="B20" location="'Nota 29'!A1" display="'Nota 29'!A1"/>
    <hyperlink ref="B23" location="'Nota 30'!A1" display="'Nota 30'!A1"/>
    <hyperlink ref="B25" location="'Nota 31'!A1" display="'Nota 31'!A1"/>
    <hyperlink ref="B27" location="'Nota 32'!A1" display="'Nota 32'!A1"/>
    <hyperlink ref="B29" location="'Nota 33'!A1" display="'Nota 33'!A1"/>
    <hyperlink ref="B30" location="'Nota 34'!A1" display="'Nota 34'!A1"/>
    <hyperlink ref="B32" location="'Nota 35'!A1" display="'Nota 35'!A1"/>
    <hyperlink ref="B1" location="Indice!A1" display="Indice"/>
  </hyperlinks>
  <printOptions horizontalCentered="1"/>
  <pageMargins left="0.31496062992125984" right="0.70866141732283472" top="0.74803149606299213" bottom="0.74803149606299213" header="0.31496062992125984" footer="0.31496062992125984"/>
  <pageSetup paperSize="9" scale="70" orientation="portrait" horizontalDpi="0" verticalDpi="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9"/>
  <dimension ref="A1:V13"/>
  <sheetViews>
    <sheetView workbookViewId="0">
      <selection activeCell="C1" sqref="C1"/>
    </sheetView>
  </sheetViews>
  <sheetFormatPr baseColWidth="10" defaultRowHeight="15" x14ac:dyDescent="0.25"/>
  <cols>
    <col min="1" max="1" width="51.28515625" style="105" customWidth="1"/>
    <col min="2" max="2" width="18.140625" style="105" customWidth="1"/>
    <col min="3" max="3" width="17.5703125" style="105" customWidth="1"/>
    <col min="4" max="22" width="11.42578125" style="105"/>
  </cols>
  <sheetData>
    <row r="1" spans="1:8" x14ac:dyDescent="0.25">
      <c r="A1" s="105" t="str">
        <f>Indice!C1</f>
        <v>RIEDER &amp; CIA. S.A.C.I.</v>
      </c>
      <c r="E1" s="120" t="s">
        <v>128</v>
      </c>
    </row>
    <row r="4" spans="1:8" x14ac:dyDescent="0.25">
      <c r="A4" s="234" t="s">
        <v>287</v>
      </c>
      <c r="B4" s="234"/>
      <c r="C4" s="234"/>
      <c r="D4" s="234"/>
      <c r="E4" s="234"/>
      <c r="F4" s="126"/>
      <c r="G4" s="129"/>
      <c r="H4" s="127"/>
    </row>
    <row r="5" spans="1:8" x14ac:dyDescent="0.25">
      <c r="A5" s="980" t="s">
        <v>193</v>
      </c>
      <c r="B5" s="980"/>
      <c r="C5" s="127"/>
      <c r="D5" s="127"/>
      <c r="E5" s="127"/>
      <c r="F5" s="126"/>
      <c r="G5" s="129"/>
      <c r="H5" s="127"/>
    </row>
    <row r="6" spans="1:8" x14ac:dyDescent="0.25">
      <c r="A6" s="126"/>
      <c r="D6" s="127"/>
      <c r="E6" s="127"/>
      <c r="F6" s="126"/>
      <c r="G6" s="129"/>
      <c r="H6" s="127"/>
    </row>
    <row r="7" spans="1:8" ht="25.5" x14ac:dyDescent="0.25">
      <c r="A7" s="132" t="s">
        <v>70</v>
      </c>
      <c r="B7" s="261">
        <f>IFERROR(IF(Indice!B6="","2XX2",YEAR(Indice!B6)),"2XX2")</f>
        <v>2023</v>
      </c>
      <c r="C7" s="261">
        <f>+IFERROR(YEAR(Indice!B6-365),"2XX1")</f>
        <v>2022</v>
      </c>
      <c r="D7" s="127"/>
      <c r="E7" s="127"/>
      <c r="F7" s="126"/>
      <c r="G7" s="129"/>
      <c r="H7" s="127"/>
    </row>
    <row r="8" spans="1:8" x14ac:dyDescent="0.25">
      <c r="D8" s="127"/>
      <c r="E8" s="127"/>
      <c r="F8" s="126"/>
      <c r="G8" s="129"/>
      <c r="H8" s="127"/>
    </row>
    <row r="9" spans="1:8" x14ac:dyDescent="0.25">
      <c r="A9" s="126" t="s">
        <v>799</v>
      </c>
      <c r="B9" s="126"/>
      <c r="C9" s="126"/>
      <c r="D9" s="127"/>
      <c r="E9" s="127"/>
      <c r="F9" s="126"/>
      <c r="G9" s="129"/>
      <c r="H9" s="127"/>
    </row>
    <row r="10" spans="1:8" x14ac:dyDescent="0.25">
      <c r="A10" s="126" t="s">
        <v>58</v>
      </c>
      <c r="B10" s="126"/>
      <c r="C10" s="126"/>
      <c r="D10" s="127"/>
      <c r="E10" s="127"/>
      <c r="F10" s="126"/>
      <c r="G10" s="129"/>
      <c r="H10" s="127"/>
    </row>
    <row r="11" spans="1:8" x14ac:dyDescent="0.25">
      <c r="A11" s="180" t="s">
        <v>288</v>
      </c>
      <c r="B11" s="126"/>
      <c r="C11" s="126"/>
      <c r="D11" s="127"/>
      <c r="E11" s="127"/>
      <c r="F11" s="126"/>
      <c r="G11" s="129"/>
      <c r="H11" s="127"/>
    </row>
    <row r="12" spans="1:8" x14ac:dyDescent="0.25">
      <c r="A12" s="126" t="s">
        <v>2</v>
      </c>
      <c r="B12" s="131">
        <f>SUM($B8:B11)</f>
        <v>0</v>
      </c>
      <c r="C12" s="131">
        <f>SUM($C8:C11)</f>
        <v>0</v>
      </c>
      <c r="D12" s="127"/>
      <c r="E12" s="127"/>
      <c r="F12" s="126"/>
      <c r="G12" s="129"/>
      <c r="H12" s="127"/>
    </row>
    <row r="13" spans="1:8" x14ac:dyDescent="0.25">
      <c r="A13" s="126"/>
      <c r="B13" s="128"/>
      <c r="C13" s="127"/>
      <c r="D13" s="127"/>
      <c r="E13" s="127"/>
      <c r="F13" s="126"/>
      <c r="G13" s="129"/>
      <c r="H13" s="127"/>
    </row>
  </sheetData>
  <mergeCells count="1">
    <mergeCell ref="A5:B5"/>
  </mergeCells>
  <hyperlinks>
    <hyperlink ref="E1" location="ER!A1" display="ER"/>
  </hyperlink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0"/>
  <dimension ref="A1:N13"/>
  <sheetViews>
    <sheetView workbookViewId="0">
      <selection activeCell="C1" sqref="C1"/>
    </sheetView>
  </sheetViews>
  <sheetFormatPr baseColWidth="10" defaultRowHeight="15" x14ac:dyDescent="0.25"/>
  <cols>
    <col min="1" max="1" width="42.140625" style="105" customWidth="1"/>
    <col min="2" max="3" width="24.42578125" style="311" customWidth="1"/>
    <col min="4" max="5" width="24.42578125" style="105" customWidth="1"/>
    <col min="6" max="6" width="12.85546875" style="105" customWidth="1"/>
    <col min="7" max="7" width="11.42578125" style="105"/>
    <col min="8" max="8" width="17.28515625" style="105" customWidth="1"/>
    <col min="9" max="14" width="11.42578125" style="105"/>
    <col min="15" max="16384" width="11.42578125" style="229"/>
  </cols>
  <sheetData>
    <row r="1" spans="1:9" x14ac:dyDescent="0.25">
      <c r="A1" s="105" t="str">
        <f>Indice!C1</f>
        <v>RIEDER &amp; CIA. S.A.C.I.</v>
      </c>
      <c r="E1" s="120" t="s">
        <v>128</v>
      </c>
    </row>
    <row r="2" spans="1:9" x14ac:dyDescent="0.25">
      <c r="C2" s="392"/>
    </row>
    <row r="4" spans="1:9" x14ac:dyDescent="0.25">
      <c r="A4" s="185" t="s">
        <v>289</v>
      </c>
      <c r="B4" s="356"/>
      <c r="C4" s="356"/>
      <c r="D4" s="185"/>
      <c r="E4" s="185"/>
      <c r="F4" s="185"/>
      <c r="G4" s="185"/>
      <c r="H4" s="185"/>
      <c r="I4" s="185"/>
    </row>
    <row r="5" spans="1:9" ht="27" customHeight="1" x14ac:dyDescent="0.25">
      <c r="A5" s="252" t="s">
        <v>151</v>
      </c>
      <c r="B5" s="398"/>
      <c r="C5" s="398"/>
      <c r="D5" s="252"/>
      <c r="E5" s="252"/>
      <c r="F5" s="252"/>
      <c r="G5" s="252"/>
      <c r="H5" s="252"/>
      <c r="I5" s="252"/>
    </row>
    <row r="6" spans="1:9" ht="15" customHeight="1" x14ac:dyDescent="0.25">
      <c r="B6" s="316"/>
    </row>
    <row r="7" spans="1:9" ht="15" customHeight="1" x14ac:dyDescent="0.25">
      <c r="B7" s="414">
        <f>IFERROR(IF(Indice!B6="","2XX2",YEAR(Indice!B6)),"2XX2")</f>
        <v>2023</v>
      </c>
      <c r="C7" s="414">
        <f>+IFERROR(YEAR(Indice!B6-365),"2XX1")</f>
        <v>2022</v>
      </c>
    </row>
    <row r="8" spans="1:9" s="105" customFormat="1" ht="15" customHeight="1" x14ac:dyDescent="0.25">
      <c r="A8" s="137" t="s">
        <v>796</v>
      </c>
      <c r="B8" s="455">
        <v>482236</v>
      </c>
      <c r="C8" s="455">
        <v>482236</v>
      </c>
      <c r="D8" s="251"/>
      <c r="E8" s="251"/>
      <c r="F8" s="251"/>
      <c r="G8" s="251"/>
      <c r="H8" s="251"/>
      <c r="I8" s="251"/>
    </row>
    <row r="9" spans="1:9" ht="15" customHeight="1" x14ac:dyDescent="0.25">
      <c r="A9" s="229" t="s">
        <v>795</v>
      </c>
      <c r="B9" s="442">
        <f>ER!C31</f>
        <v>7956767582.1300049</v>
      </c>
      <c r="C9" s="442">
        <f>ER!D31</f>
        <v>20121520139.330017</v>
      </c>
    </row>
    <row r="10" spans="1:9" ht="15" customHeight="1" x14ac:dyDescent="0.25">
      <c r="A10" s="253" t="s">
        <v>797</v>
      </c>
      <c r="B10" s="399">
        <f>IFERROR(B9/B8,0)</f>
        <v>16499.737850616722</v>
      </c>
      <c r="C10" s="399">
        <f>IFERROR(C9/C8,0)</f>
        <v>41725.462510741665</v>
      </c>
      <c r="D10" s="251"/>
      <c r="E10" s="251"/>
      <c r="F10" s="251"/>
      <c r="G10" s="251"/>
      <c r="H10" s="251"/>
      <c r="I10" s="251"/>
    </row>
    <row r="11" spans="1:9" ht="15" customHeight="1" x14ac:dyDescent="0.25"/>
    <row r="12" spans="1:9" ht="15" customHeight="1" x14ac:dyDescent="0.25">
      <c r="A12" s="251"/>
      <c r="B12" s="400"/>
      <c r="C12" s="400"/>
      <c r="D12" s="251"/>
      <c r="E12" s="251"/>
      <c r="F12" s="251"/>
      <c r="G12" s="251"/>
      <c r="H12" s="251"/>
      <c r="I12" s="251"/>
    </row>
    <row r="13" spans="1:9" ht="15" customHeight="1" x14ac:dyDescent="0.25"/>
  </sheetData>
  <hyperlinks>
    <hyperlink ref="E1" location="ER!A1" display="ER"/>
  </hyperlinks>
  <pageMargins left="0.7" right="0.7" top="0.75" bottom="0.75" header="0.3" footer="0.3"/>
  <pageSetup paperSize="9" orientation="portrait"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1"/>
  <dimension ref="A1:N58"/>
  <sheetViews>
    <sheetView showGridLines="0" topLeftCell="A25" workbookViewId="0">
      <selection activeCell="C1" sqref="C1"/>
    </sheetView>
  </sheetViews>
  <sheetFormatPr baseColWidth="10" defaultRowHeight="15" x14ac:dyDescent="0.25"/>
  <cols>
    <col min="1" max="3" width="24.42578125" style="105" customWidth="1"/>
    <col min="4" max="4" width="27.140625" style="105" customWidth="1"/>
    <col min="5" max="5" width="24.42578125" style="105" customWidth="1"/>
    <col min="6" max="6" width="12.85546875" style="105" customWidth="1"/>
    <col min="7" max="7" width="11.42578125" style="105"/>
    <col min="8" max="8" width="17.28515625" style="105" customWidth="1"/>
    <col min="9" max="14" width="11.42578125" style="105"/>
  </cols>
  <sheetData>
    <row r="1" spans="1:14" x14ac:dyDescent="0.25">
      <c r="A1" s="105" t="str">
        <f>Indice!C1</f>
        <v>RIEDER &amp; CIA. S.A.C.I.</v>
      </c>
      <c r="E1" s="120" t="s">
        <v>320</v>
      </c>
    </row>
    <row r="2" spans="1:14" x14ac:dyDescent="0.25">
      <c r="C2" s="107"/>
    </row>
    <row r="4" spans="1:14" s="46" customFormat="1" x14ac:dyDescent="0.25">
      <c r="A4" s="956" t="s">
        <v>319</v>
      </c>
      <c r="B4" s="956"/>
      <c r="C4" s="956"/>
      <c r="D4" s="956"/>
      <c r="E4" s="956"/>
      <c r="F4" s="186"/>
      <c r="G4" s="186"/>
      <c r="H4" s="186"/>
      <c r="I4" s="186"/>
    </row>
    <row r="6" spans="1:14" s="138" customFormat="1" x14ac:dyDescent="0.25">
      <c r="A6" s="981" t="s">
        <v>146</v>
      </c>
      <c r="B6" s="981"/>
      <c r="C6" s="981"/>
      <c r="D6" s="981"/>
      <c r="E6" s="981"/>
      <c r="F6" s="981"/>
      <c r="G6" s="981"/>
      <c r="H6" s="981"/>
      <c r="I6" s="981"/>
      <c r="J6" s="137"/>
      <c r="K6" s="137"/>
      <c r="L6" s="137"/>
      <c r="M6" s="137"/>
      <c r="N6" s="137"/>
    </row>
    <row r="7" spans="1:14" s="138" customFormat="1" x14ac:dyDescent="0.25">
      <c r="A7" s="137"/>
      <c r="B7" s="137"/>
      <c r="C7" s="137"/>
      <c r="D7" s="137"/>
      <c r="E7" s="137"/>
      <c r="F7" s="137"/>
      <c r="G7" s="137"/>
      <c r="H7" s="137"/>
      <c r="I7" s="137"/>
      <c r="J7" s="137"/>
      <c r="K7" s="137"/>
      <c r="L7" s="137"/>
      <c r="M7" s="137"/>
      <c r="N7" s="137"/>
    </row>
    <row r="8" spans="1:14" s="138" customFormat="1" ht="15.75" thickBot="1" x14ac:dyDescent="0.3">
      <c r="A8" s="272" t="str">
        <f>IFERROR("Al "&amp;DAY(Indice!B6)&amp;" de "&amp;VLOOKUP(MONTH(Indice!B6),Indice!S:T,2,0)&amp;" de "&amp;YEAR(Indice!B6-365),"Al dia... de mes… de año 2XX1…")</f>
        <v>Al 31 de Diciembre de 2022</v>
      </c>
      <c r="B8" s="272"/>
      <c r="C8" s="272"/>
      <c r="D8" s="272"/>
      <c r="E8" s="272"/>
      <c r="F8" s="272"/>
      <c r="G8" s="272"/>
      <c r="H8" s="137"/>
      <c r="I8" s="137"/>
      <c r="J8" s="137"/>
      <c r="K8" s="137"/>
      <c r="L8" s="137"/>
      <c r="M8" s="137"/>
      <c r="N8" s="137"/>
    </row>
    <row r="9" spans="1:14" s="138" customFormat="1" ht="26.25" thickBot="1" x14ac:dyDescent="0.3">
      <c r="A9" s="588" t="s">
        <v>147</v>
      </c>
      <c r="B9" s="589" t="s">
        <v>148</v>
      </c>
      <c r="C9" s="588" t="s">
        <v>102</v>
      </c>
      <c r="D9" s="588" t="s">
        <v>149</v>
      </c>
      <c r="E9" s="588" t="s">
        <v>150</v>
      </c>
      <c r="F9" s="137"/>
      <c r="G9" s="137"/>
      <c r="H9" s="137"/>
      <c r="I9" s="137"/>
      <c r="J9" s="137"/>
      <c r="K9" s="137"/>
      <c r="L9" s="137"/>
      <c r="M9" s="137"/>
      <c r="N9" s="137"/>
    </row>
    <row r="10" spans="1:14" s="138" customFormat="1" ht="38.25" x14ac:dyDescent="0.25">
      <c r="A10" s="590" t="s">
        <v>107</v>
      </c>
      <c r="B10" s="591" t="s">
        <v>1155</v>
      </c>
      <c r="C10" s="592" t="s">
        <v>948</v>
      </c>
      <c r="D10" s="591" t="s">
        <v>943</v>
      </c>
      <c r="E10" s="593" t="s">
        <v>947</v>
      </c>
      <c r="F10" s="137"/>
      <c r="G10" s="137"/>
      <c r="H10" s="137"/>
      <c r="I10" s="137"/>
      <c r="J10" s="137"/>
      <c r="K10" s="137"/>
      <c r="L10" s="137"/>
      <c r="M10" s="137"/>
      <c r="N10" s="137"/>
    </row>
    <row r="11" spans="1:14" s="138" customFormat="1" ht="47.25" customHeight="1" x14ac:dyDescent="0.25">
      <c r="A11" s="590" t="s">
        <v>107</v>
      </c>
      <c r="B11" s="591" t="s">
        <v>1395</v>
      </c>
      <c r="C11" s="592" t="s">
        <v>948</v>
      </c>
      <c r="D11" s="591" t="s">
        <v>1396</v>
      </c>
      <c r="E11" s="593" t="s">
        <v>947</v>
      </c>
      <c r="F11" s="137"/>
      <c r="G11" s="137"/>
      <c r="H11" s="137"/>
      <c r="I11" s="137"/>
      <c r="J11" s="137"/>
      <c r="K11" s="137"/>
      <c r="L11" s="137"/>
      <c r="M11" s="137"/>
      <c r="N11" s="137"/>
    </row>
    <row r="12" spans="1:14" s="138" customFormat="1" ht="25.5" x14ac:dyDescent="0.25">
      <c r="A12" s="594" t="s">
        <v>107</v>
      </c>
      <c r="B12" s="595" t="s">
        <v>1156</v>
      </c>
      <c r="C12" s="596" t="s">
        <v>944</v>
      </c>
      <c r="D12" s="595" t="s">
        <v>945</v>
      </c>
      <c r="E12" s="597" t="s">
        <v>946</v>
      </c>
      <c r="F12" s="137"/>
      <c r="G12" s="137"/>
      <c r="H12" s="137"/>
      <c r="I12" s="137"/>
      <c r="J12" s="137"/>
      <c r="K12" s="137"/>
      <c r="L12" s="137"/>
      <c r="M12" s="137"/>
      <c r="N12" s="137"/>
    </row>
    <row r="13" spans="1:14" s="138" customFormat="1" ht="51.75" thickBot="1" x14ac:dyDescent="0.3">
      <c r="A13" s="598" t="s">
        <v>107</v>
      </c>
      <c r="B13" s="599" t="s">
        <v>1157</v>
      </c>
      <c r="C13" s="600" t="s">
        <v>942</v>
      </c>
      <c r="D13" s="599" t="s">
        <v>949</v>
      </c>
      <c r="E13" s="601" t="s">
        <v>950</v>
      </c>
      <c r="F13" s="137"/>
      <c r="G13" s="137"/>
      <c r="H13" s="137"/>
      <c r="I13" s="137"/>
      <c r="J13" s="137"/>
      <c r="K13" s="137"/>
      <c r="L13" s="137"/>
      <c r="M13" s="137"/>
      <c r="N13" s="137"/>
    </row>
    <row r="14" spans="1:14" s="138" customFormat="1" x14ac:dyDescent="0.25">
      <c r="A14" s="586"/>
      <c r="B14" s="586"/>
      <c r="C14" s="587"/>
      <c r="D14" s="587"/>
      <c r="E14" s="587"/>
      <c r="F14" s="137"/>
      <c r="G14" s="137"/>
      <c r="H14" s="137"/>
      <c r="I14" s="137"/>
      <c r="J14" s="137"/>
      <c r="K14" s="137"/>
      <c r="L14" s="137"/>
      <c r="M14" s="137"/>
      <c r="N14" s="137"/>
    </row>
    <row r="15" spans="1:14" s="138" customFormat="1" x14ac:dyDescent="0.25">
      <c r="A15" s="586"/>
      <c r="B15" s="586"/>
      <c r="C15" s="587"/>
      <c r="D15" s="587"/>
      <c r="E15" s="587"/>
      <c r="F15" s="137"/>
      <c r="G15" s="137"/>
      <c r="H15" s="137"/>
      <c r="I15" s="137"/>
      <c r="J15" s="137"/>
      <c r="K15" s="137"/>
      <c r="L15" s="137"/>
      <c r="M15" s="137"/>
      <c r="N15" s="137"/>
    </row>
    <row r="16" spans="1:14" s="138" customFormat="1" x14ac:dyDescent="0.25">
      <c r="A16" s="586"/>
      <c r="B16" s="586"/>
      <c r="C16" s="587"/>
      <c r="D16" s="587"/>
      <c r="E16" s="587"/>
      <c r="F16" s="137"/>
      <c r="G16" s="137"/>
      <c r="H16" s="137"/>
      <c r="I16" s="137"/>
      <c r="J16" s="137"/>
      <c r="K16" s="137"/>
      <c r="L16" s="137"/>
      <c r="M16" s="137"/>
      <c r="N16" s="137"/>
    </row>
    <row r="17" spans="1:14" s="138" customFormat="1" x14ac:dyDescent="0.25">
      <c r="A17" s="586"/>
      <c r="B17" s="586"/>
      <c r="C17" s="587"/>
      <c r="D17" s="587"/>
      <c r="E17" s="587"/>
      <c r="F17" s="137"/>
      <c r="G17" s="137"/>
      <c r="H17" s="137"/>
      <c r="I17" s="137"/>
      <c r="J17" s="137"/>
      <c r="K17" s="137"/>
      <c r="L17" s="137"/>
      <c r="M17" s="137"/>
      <c r="N17" s="137"/>
    </row>
    <row r="18" spans="1:14" s="138" customFormat="1" x14ac:dyDescent="0.25">
      <c r="A18" s="137"/>
      <c r="B18" s="137"/>
      <c r="C18" s="137"/>
      <c r="D18" s="137"/>
      <c r="E18" s="137"/>
      <c r="F18" s="137"/>
      <c r="G18" s="137"/>
      <c r="H18" s="137"/>
      <c r="I18" s="137"/>
      <c r="J18" s="137"/>
      <c r="K18" s="137"/>
      <c r="L18" s="137"/>
      <c r="M18" s="137"/>
      <c r="N18" s="137"/>
    </row>
    <row r="19" spans="1:14" s="138" customFormat="1" ht="15.75" thickBot="1" x14ac:dyDescent="0.3">
      <c r="A19" s="272" t="str">
        <f>IFERROR("Al "&amp;DAY(Indice!B6)&amp;" de "&amp;VLOOKUP(MONTH(Indice!B6),Indice!S:T,2,0)&amp;" de "&amp;YEAR(Indice!B6-1),"Al dia... de mes… de año 2XX2…")</f>
        <v>Al 31 de Diciembre de 2023</v>
      </c>
      <c r="B19" s="271"/>
      <c r="C19" s="271"/>
      <c r="D19" s="271"/>
      <c r="E19" s="271"/>
      <c r="F19" s="137"/>
      <c r="G19" s="137"/>
      <c r="H19" s="137"/>
      <c r="I19" s="137"/>
      <c r="J19" s="137"/>
      <c r="K19" s="137"/>
      <c r="L19" s="137"/>
      <c r="M19" s="137"/>
      <c r="N19" s="137"/>
    </row>
    <row r="20" spans="1:14" s="138" customFormat="1" ht="26.25" thickBot="1" x14ac:dyDescent="0.3">
      <c r="A20" s="588" t="s">
        <v>147</v>
      </c>
      <c r="B20" s="589" t="s">
        <v>148</v>
      </c>
      <c r="C20" s="588" t="s">
        <v>102</v>
      </c>
      <c r="D20" s="588" t="s">
        <v>149</v>
      </c>
      <c r="E20" s="588" t="s">
        <v>150</v>
      </c>
      <c r="F20" s="137"/>
      <c r="G20" s="137"/>
      <c r="H20" s="137"/>
      <c r="I20" s="137"/>
      <c r="J20" s="137"/>
      <c r="K20" s="137"/>
      <c r="L20" s="137"/>
      <c r="M20" s="137"/>
      <c r="N20" s="137"/>
    </row>
    <row r="21" spans="1:14" s="138" customFormat="1" ht="38.25" x14ac:dyDescent="0.25">
      <c r="A21" s="609" t="s">
        <v>107</v>
      </c>
      <c r="B21" s="610" t="s">
        <v>1155</v>
      </c>
      <c r="C21" s="611" t="s">
        <v>948</v>
      </c>
      <c r="D21" s="610" t="s">
        <v>2411</v>
      </c>
      <c r="E21" s="612" t="s">
        <v>947</v>
      </c>
      <c r="F21" s="137"/>
      <c r="G21" s="137"/>
      <c r="H21" s="137"/>
      <c r="I21" s="137"/>
      <c r="J21" s="137"/>
      <c r="K21" s="137"/>
      <c r="L21" s="137"/>
      <c r="M21" s="137"/>
      <c r="N21" s="137"/>
    </row>
    <row r="22" spans="1:14" s="138" customFormat="1" ht="51" x14ac:dyDescent="0.25">
      <c r="A22" s="609" t="s">
        <v>107</v>
      </c>
      <c r="B22" s="610" t="s">
        <v>1395</v>
      </c>
      <c r="C22" s="611" t="s">
        <v>948</v>
      </c>
      <c r="D22" s="610" t="s">
        <v>2412</v>
      </c>
      <c r="E22" s="612" t="s">
        <v>947</v>
      </c>
      <c r="F22" s="137"/>
      <c r="G22" s="137"/>
      <c r="H22" s="137"/>
      <c r="I22" s="137"/>
      <c r="J22" s="137"/>
      <c r="K22" s="137"/>
      <c r="L22" s="137"/>
      <c r="M22" s="137"/>
      <c r="N22" s="137"/>
    </row>
    <row r="23" spans="1:14" s="138" customFormat="1" ht="25.5" x14ac:dyDescent="0.25">
      <c r="A23" s="613" t="s">
        <v>107</v>
      </c>
      <c r="B23" s="614" t="s">
        <v>1156</v>
      </c>
      <c r="C23" s="615" t="s">
        <v>944</v>
      </c>
      <c r="D23" s="614" t="s">
        <v>2413</v>
      </c>
      <c r="E23" s="616" t="s">
        <v>946</v>
      </c>
      <c r="F23" s="137"/>
      <c r="G23" s="137"/>
      <c r="H23" s="137"/>
      <c r="I23" s="137"/>
      <c r="J23" s="137"/>
      <c r="K23" s="137"/>
      <c r="L23" s="137"/>
      <c r="M23" s="137"/>
      <c r="N23" s="137"/>
    </row>
    <row r="24" spans="1:14" s="138" customFormat="1" ht="51.75" thickBot="1" x14ac:dyDescent="0.3">
      <c r="A24" s="617" t="s">
        <v>107</v>
      </c>
      <c r="B24" s="618" t="s">
        <v>1157</v>
      </c>
      <c r="C24" s="619" t="s">
        <v>942</v>
      </c>
      <c r="D24" s="618" t="s">
        <v>2414</v>
      </c>
      <c r="E24" s="620" t="s">
        <v>950</v>
      </c>
      <c r="F24" s="137"/>
      <c r="G24" s="137"/>
      <c r="H24" s="137"/>
      <c r="I24" s="137"/>
      <c r="J24" s="137"/>
      <c r="K24" s="137"/>
      <c r="L24" s="137"/>
      <c r="M24" s="137"/>
      <c r="N24" s="137"/>
    </row>
    <row r="25" spans="1:14" s="138" customFormat="1" ht="39" thickBot="1" x14ac:dyDescent="0.3">
      <c r="A25" s="617" t="s">
        <v>107</v>
      </c>
      <c r="B25" s="618" t="s">
        <v>2415</v>
      </c>
      <c r="C25" s="619" t="s">
        <v>944</v>
      </c>
      <c r="D25" s="618" t="s">
        <v>2416</v>
      </c>
      <c r="E25" s="620" t="s">
        <v>959</v>
      </c>
      <c r="F25" s="137"/>
      <c r="G25" s="137"/>
      <c r="H25" s="137"/>
      <c r="I25" s="137"/>
      <c r="J25" s="137"/>
      <c r="K25" s="137"/>
      <c r="L25" s="137"/>
      <c r="M25" s="137"/>
      <c r="N25" s="137"/>
    </row>
    <row r="26" spans="1:14" s="138" customFormat="1" ht="39" thickBot="1" x14ac:dyDescent="0.3">
      <c r="A26" s="617" t="s">
        <v>107</v>
      </c>
      <c r="B26" s="618" t="s">
        <v>2417</v>
      </c>
      <c r="C26" s="619" t="s">
        <v>942</v>
      </c>
      <c r="D26" s="618" t="s">
        <v>2418</v>
      </c>
      <c r="E26" s="620" t="s">
        <v>2419</v>
      </c>
      <c r="F26" s="137"/>
      <c r="G26" s="137"/>
      <c r="H26" s="137"/>
      <c r="I26" s="137"/>
      <c r="J26" s="137"/>
      <c r="K26" s="137"/>
      <c r="L26" s="137"/>
      <c r="M26" s="137"/>
      <c r="N26" s="137"/>
    </row>
    <row r="27" spans="1:14" s="138" customFormat="1" x14ac:dyDescent="0.25">
      <c r="A27" s="137"/>
      <c r="B27" s="137"/>
      <c r="C27" s="137"/>
      <c r="D27" s="137"/>
      <c r="E27" s="137"/>
      <c r="F27" s="137"/>
      <c r="G27" s="137"/>
      <c r="H27" s="137"/>
      <c r="I27" s="137"/>
      <c r="J27" s="137"/>
      <c r="K27" s="137"/>
      <c r="L27" s="137"/>
      <c r="M27" s="137"/>
      <c r="N27" s="137"/>
    </row>
    <row r="28" spans="1:14" s="138" customFormat="1" x14ac:dyDescent="0.25">
      <c r="A28" s="137"/>
      <c r="B28" s="137"/>
      <c r="C28" s="137"/>
      <c r="D28" s="137"/>
      <c r="E28" s="137"/>
      <c r="F28" s="137"/>
      <c r="G28" s="137"/>
      <c r="H28" s="137"/>
      <c r="I28" s="137"/>
      <c r="J28" s="137"/>
      <c r="K28" s="137"/>
      <c r="L28" s="137"/>
      <c r="M28" s="137"/>
      <c r="N28" s="137"/>
    </row>
    <row r="29" spans="1:14" s="138" customFormat="1" x14ac:dyDescent="0.25">
      <c r="A29" s="137"/>
      <c r="B29" s="137"/>
      <c r="C29" s="137"/>
      <c r="D29" s="137"/>
      <c r="E29" s="137"/>
      <c r="F29" s="137"/>
      <c r="G29" s="137"/>
      <c r="H29" s="137"/>
      <c r="I29" s="137"/>
      <c r="J29" s="137"/>
      <c r="K29" s="137"/>
      <c r="L29" s="137"/>
      <c r="M29" s="137"/>
      <c r="N29" s="137"/>
    </row>
    <row r="30" spans="1:14" s="138" customFormat="1" x14ac:dyDescent="0.25">
      <c r="A30" s="137"/>
      <c r="B30" s="137"/>
      <c r="C30" s="137"/>
      <c r="D30" s="137"/>
      <c r="E30" s="137"/>
      <c r="F30" s="137"/>
      <c r="G30" s="137"/>
      <c r="H30" s="137"/>
      <c r="I30" s="137"/>
      <c r="J30" s="137"/>
      <c r="K30" s="137"/>
      <c r="L30" s="137"/>
      <c r="M30" s="137"/>
      <c r="N30" s="137"/>
    </row>
    <row r="31" spans="1:14" s="138" customFormat="1" x14ac:dyDescent="0.25">
      <c r="A31" s="137"/>
      <c r="B31" s="137"/>
      <c r="C31" s="137"/>
      <c r="D31" s="137"/>
      <c r="E31" s="137"/>
      <c r="F31" s="137"/>
      <c r="G31" s="137"/>
      <c r="H31" s="137"/>
      <c r="I31" s="137"/>
      <c r="J31" s="137"/>
      <c r="K31" s="137"/>
      <c r="L31" s="137"/>
      <c r="M31" s="137"/>
      <c r="N31" s="137"/>
    </row>
    <row r="32" spans="1:14" s="138" customFormat="1" x14ac:dyDescent="0.25">
      <c r="A32" s="137"/>
      <c r="B32" s="137"/>
      <c r="C32" s="137"/>
      <c r="D32" s="137"/>
      <c r="E32" s="137"/>
      <c r="F32" s="137"/>
      <c r="G32" s="137"/>
      <c r="H32" s="137"/>
      <c r="I32" s="137"/>
      <c r="J32" s="137"/>
      <c r="K32" s="137"/>
      <c r="L32" s="137"/>
      <c r="M32" s="137"/>
      <c r="N32" s="137"/>
    </row>
    <row r="33" spans="1:14" s="138" customFormat="1" x14ac:dyDescent="0.25">
      <c r="A33" s="137"/>
      <c r="B33" s="137"/>
      <c r="C33" s="137"/>
      <c r="D33" s="137"/>
      <c r="E33" s="137"/>
      <c r="F33" s="137"/>
      <c r="G33" s="137"/>
      <c r="H33" s="137"/>
      <c r="I33" s="137"/>
      <c r="J33" s="137"/>
      <c r="K33" s="137"/>
      <c r="L33" s="137"/>
      <c r="M33" s="137"/>
      <c r="N33" s="137"/>
    </row>
    <row r="34" spans="1:14" s="138" customFormat="1" x14ac:dyDescent="0.25">
      <c r="A34" s="137"/>
      <c r="B34" s="137"/>
      <c r="C34" s="137"/>
      <c r="D34" s="137"/>
      <c r="E34" s="137"/>
      <c r="F34" s="137"/>
      <c r="G34" s="137"/>
      <c r="H34" s="137"/>
      <c r="I34" s="137"/>
      <c r="J34" s="137"/>
      <c r="K34" s="137"/>
      <c r="L34" s="137"/>
      <c r="M34" s="137"/>
      <c r="N34" s="137"/>
    </row>
    <row r="35" spans="1:14" s="138" customFormat="1" x14ac:dyDescent="0.25">
      <c r="A35" s="137"/>
      <c r="B35" s="137"/>
      <c r="C35" s="137"/>
      <c r="D35" s="137"/>
      <c r="E35" s="137"/>
      <c r="F35" s="137"/>
      <c r="G35" s="137"/>
      <c r="H35" s="137"/>
      <c r="I35" s="137"/>
      <c r="J35" s="137"/>
      <c r="K35" s="137"/>
      <c r="L35" s="137"/>
      <c r="M35" s="137"/>
      <c r="N35" s="137"/>
    </row>
    <row r="36" spans="1:14" s="138" customFormat="1" x14ac:dyDescent="0.25">
      <c r="A36" s="137"/>
      <c r="B36" s="137"/>
      <c r="C36" s="137"/>
      <c r="D36" s="137"/>
      <c r="E36" s="137"/>
      <c r="F36" s="137"/>
      <c r="G36" s="137"/>
      <c r="H36" s="137"/>
      <c r="I36" s="137"/>
      <c r="J36" s="137"/>
      <c r="K36" s="137"/>
      <c r="L36" s="137"/>
      <c r="M36" s="137"/>
      <c r="N36" s="137"/>
    </row>
    <row r="37" spans="1:14" s="138" customFormat="1" x14ac:dyDescent="0.25">
      <c r="A37" s="137"/>
      <c r="B37" s="137"/>
      <c r="C37" s="137"/>
      <c r="D37" s="137"/>
      <c r="E37" s="137"/>
      <c r="F37" s="137"/>
      <c r="G37" s="137"/>
      <c r="H37" s="137"/>
      <c r="I37" s="137"/>
      <c r="J37" s="137"/>
      <c r="K37" s="137"/>
      <c r="L37" s="137"/>
      <c r="M37" s="137"/>
      <c r="N37" s="137"/>
    </row>
    <row r="38" spans="1:14" s="138" customFormat="1" x14ac:dyDescent="0.25">
      <c r="A38" s="137"/>
      <c r="B38" s="137"/>
      <c r="C38" s="137"/>
      <c r="D38" s="137"/>
      <c r="E38" s="137"/>
      <c r="F38" s="137"/>
      <c r="G38" s="137"/>
      <c r="H38" s="137"/>
      <c r="I38" s="137"/>
      <c r="J38" s="137"/>
      <c r="K38" s="137"/>
      <c r="L38" s="137"/>
      <c r="M38" s="137"/>
      <c r="N38" s="137"/>
    </row>
    <row r="39" spans="1:14" s="138" customFormat="1" x14ac:dyDescent="0.25">
      <c r="A39" s="137"/>
      <c r="B39" s="137"/>
      <c r="C39" s="137"/>
      <c r="D39" s="137"/>
      <c r="E39" s="137"/>
      <c r="F39" s="137"/>
      <c r="G39" s="137"/>
      <c r="H39" s="137"/>
      <c r="I39" s="137"/>
      <c r="J39" s="137"/>
      <c r="K39" s="137"/>
      <c r="L39" s="137"/>
      <c r="M39" s="137"/>
      <c r="N39" s="137"/>
    </row>
    <row r="40" spans="1:14" s="138" customFormat="1" x14ac:dyDescent="0.25">
      <c r="A40" s="137"/>
      <c r="B40" s="137"/>
      <c r="C40" s="137"/>
      <c r="D40" s="137"/>
      <c r="E40" s="137"/>
      <c r="F40" s="137"/>
      <c r="G40" s="137"/>
      <c r="H40" s="137"/>
      <c r="I40" s="137"/>
      <c r="J40" s="137"/>
      <c r="K40" s="137"/>
      <c r="L40" s="137"/>
      <c r="M40" s="137"/>
      <c r="N40" s="137"/>
    </row>
    <row r="41" spans="1:14" s="138" customFormat="1" x14ac:dyDescent="0.25">
      <c r="A41" s="137"/>
      <c r="B41" s="137"/>
      <c r="C41" s="137"/>
      <c r="D41" s="137"/>
      <c r="E41" s="137"/>
      <c r="F41" s="137"/>
      <c r="G41" s="137"/>
      <c r="H41" s="137"/>
      <c r="I41" s="137"/>
      <c r="J41" s="137"/>
      <c r="K41" s="137"/>
      <c r="L41" s="137"/>
      <c r="M41" s="137"/>
      <c r="N41" s="137"/>
    </row>
    <row r="42" spans="1:14" s="138" customFormat="1" x14ac:dyDescent="0.25">
      <c r="A42" s="137"/>
      <c r="B42" s="137"/>
      <c r="C42" s="137"/>
      <c r="D42" s="137"/>
      <c r="E42" s="137"/>
      <c r="F42" s="137"/>
      <c r="G42" s="137"/>
      <c r="H42" s="137"/>
      <c r="I42" s="137"/>
      <c r="J42" s="137"/>
      <c r="K42" s="137"/>
      <c r="L42" s="137"/>
      <c r="M42" s="137"/>
      <c r="N42" s="137"/>
    </row>
    <row r="43" spans="1:14" s="138" customFormat="1" x14ac:dyDescent="0.25">
      <c r="A43" s="137"/>
      <c r="B43" s="137"/>
      <c r="C43" s="137"/>
      <c r="D43" s="137"/>
      <c r="E43" s="137"/>
      <c r="F43" s="137"/>
      <c r="G43" s="137"/>
      <c r="H43" s="137"/>
      <c r="I43" s="137"/>
      <c r="J43" s="137"/>
      <c r="K43" s="137"/>
      <c r="L43" s="137"/>
      <c r="M43" s="137"/>
      <c r="N43" s="137"/>
    </row>
    <row r="44" spans="1:14" s="138" customFormat="1" x14ac:dyDescent="0.25">
      <c r="A44" s="137"/>
      <c r="B44" s="137"/>
      <c r="C44" s="137"/>
      <c r="D44" s="137"/>
      <c r="E44" s="137"/>
      <c r="F44" s="137"/>
      <c r="G44" s="137"/>
      <c r="H44" s="137"/>
      <c r="I44" s="137"/>
      <c r="J44" s="137"/>
      <c r="K44" s="137"/>
      <c r="L44" s="137"/>
      <c r="M44" s="137"/>
      <c r="N44" s="137"/>
    </row>
    <row r="45" spans="1:14" s="138" customFormat="1" x14ac:dyDescent="0.25">
      <c r="A45" s="137"/>
      <c r="B45" s="137"/>
      <c r="C45" s="137"/>
      <c r="D45" s="137"/>
      <c r="E45" s="137"/>
      <c r="F45" s="137"/>
      <c r="G45" s="137"/>
      <c r="H45" s="137"/>
      <c r="I45" s="137"/>
      <c r="J45" s="137"/>
      <c r="K45" s="137"/>
      <c r="L45" s="137"/>
      <c r="M45" s="137"/>
      <c r="N45" s="137"/>
    </row>
    <row r="46" spans="1:14" s="138" customFormat="1" x14ac:dyDescent="0.25">
      <c r="A46" s="137"/>
      <c r="B46" s="137"/>
      <c r="C46" s="137"/>
      <c r="D46" s="137"/>
      <c r="E46" s="137"/>
      <c r="F46" s="137"/>
      <c r="G46" s="137"/>
      <c r="H46" s="137"/>
      <c r="I46" s="137"/>
      <c r="J46" s="137"/>
      <c r="K46" s="137"/>
      <c r="L46" s="137"/>
      <c r="M46" s="137"/>
      <c r="N46" s="137"/>
    </row>
    <row r="47" spans="1:14" s="138" customFormat="1" x14ac:dyDescent="0.25">
      <c r="A47" s="137"/>
      <c r="B47" s="137"/>
      <c r="C47" s="137"/>
      <c r="D47" s="137"/>
      <c r="E47" s="137"/>
      <c r="F47" s="137"/>
      <c r="G47" s="137"/>
      <c r="H47" s="137"/>
      <c r="I47" s="137"/>
      <c r="J47" s="137"/>
      <c r="K47" s="137"/>
      <c r="L47" s="137"/>
      <c r="M47" s="137"/>
      <c r="N47" s="137"/>
    </row>
    <row r="48" spans="1:14" s="138" customFormat="1" x14ac:dyDescent="0.25">
      <c r="A48" s="137"/>
      <c r="B48" s="137"/>
      <c r="C48" s="137"/>
      <c r="D48" s="137"/>
      <c r="E48" s="137"/>
      <c r="F48" s="137"/>
      <c r="G48" s="137"/>
      <c r="H48" s="137"/>
      <c r="I48" s="137"/>
      <c r="J48" s="137"/>
      <c r="K48" s="137"/>
      <c r="L48" s="137"/>
      <c r="M48" s="137"/>
      <c r="N48" s="137"/>
    </row>
    <row r="49" spans="1:14" s="138" customFormat="1" x14ac:dyDescent="0.25">
      <c r="A49" s="137"/>
      <c r="B49" s="137"/>
      <c r="C49" s="137"/>
      <c r="D49" s="137"/>
      <c r="E49" s="137"/>
      <c r="F49" s="137"/>
      <c r="G49" s="137"/>
      <c r="H49" s="137"/>
      <c r="I49" s="137"/>
      <c r="J49" s="137"/>
      <c r="K49" s="137"/>
      <c r="L49" s="137"/>
      <c r="M49" s="137"/>
      <c r="N49" s="137"/>
    </row>
    <row r="50" spans="1:14" s="138" customFormat="1" x14ac:dyDescent="0.25">
      <c r="A50" s="137"/>
      <c r="B50" s="137"/>
      <c r="C50" s="137"/>
      <c r="D50" s="137"/>
      <c r="E50" s="137"/>
      <c r="F50" s="137"/>
      <c r="G50" s="137"/>
      <c r="H50" s="137"/>
      <c r="I50" s="137"/>
      <c r="J50" s="137"/>
      <c r="K50" s="137"/>
      <c r="L50" s="137"/>
      <c r="M50" s="137"/>
      <c r="N50" s="137"/>
    </row>
    <row r="51" spans="1:14" s="138" customFormat="1" x14ac:dyDescent="0.25">
      <c r="A51" s="137"/>
      <c r="B51" s="137"/>
      <c r="C51" s="137"/>
      <c r="D51" s="137"/>
      <c r="E51" s="137"/>
      <c r="F51" s="137"/>
      <c r="G51" s="137"/>
      <c r="H51" s="137"/>
      <c r="I51" s="137"/>
      <c r="J51" s="137"/>
      <c r="K51" s="137"/>
      <c r="L51" s="137"/>
      <c r="M51" s="137"/>
      <c r="N51" s="137"/>
    </row>
    <row r="52" spans="1:14" s="138" customFormat="1" x14ac:dyDescent="0.25">
      <c r="A52" s="137"/>
      <c r="B52" s="137"/>
      <c r="C52" s="137"/>
      <c r="D52" s="137"/>
      <c r="E52" s="137"/>
      <c r="F52" s="137"/>
      <c r="G52" s="137"/>
      <c r="H52" s="137"/>
      <c r="I52" s="137"/>
      <c r="J52" s="137"/>
      <c r="K52" s="137"/>
      <c r="L52" s="137"/>
      <c r="M52" s="137"/>
      <c r="N52" s="137"/>
    </row>
    <row r="53" spans="1:14" s="138" customFormat="1" x14ac:dyDescent="0.25">
      <c r="A53" s="137"/>
      <c r="B53" s="137"/>
      <c r="C53" s="137"/>
      <c r="D53" s="137"/>
      <c r="E53" s="137"/>
      <c r="F53" s="137"/>
      <c r="G53" s="137"/>
      <c r="H53" s="137"/>
      <c r="I53" s="137"/>
      <c r="J53" s="137"/>
      <c r="K53" s="137"/>
      <c r="L53" s="137"/>
      <c r="M53" s="137"/>
      <c r="N53" s="137"/>
    </row>
    <row r="54" spans="1:14" s="138" customFormat="1" x14ac:dyDescent="0.25">
      <c r="A54" s="137"/>
      <c r="B54" s="137"/>
      <c r="C54" s="137"/>
      <c r="D54" s="137"/>
      <c r="E54" s="137"/>
      <c r="F54" s="137"/>
      <c r="G54" s="137"/>
      <c r="H54" s="137"/>
      <c r="I54" s="137"/>
      <c r="J54" s="137"/>
      <c r="K54" s="137"/>
      <c r="L54" s="137"/>
      <c r="M54" s="137"/>
      <c r="N54" s="137"/>
    </row>
    <row r="55" spans="1:14" s="138" customFormat="1" x14ac:dyDescent="0.25">
      <c r="A55" s="137"/>
      <c r="B55" s="137"/>
      <c r="C55" s="137"/>
      <c r="D55" s="137"/>
      <c r="E55" s="137"/>
      <c r="F55" s="137"/>
      <c r="G55" s="137"/>
      <c r="H55" s="137"/>
      <c r="I55" s="137"/>
      <c r="J55" s="137"/>
      <c r="K55" s="137"/>
      <c r="L55" s="137"/>
      <c r="M55" s="137"/>
      <c r="N55" s="137"/>
    </row>
    <row r="56" spans="1:14" s="138" customFormat="1" x14ac:dyDescent="0.25">
      <c r="A56" s="137"/>
      <c r="B56" s="137"/>
      <c r="C56" s="137"/>
      <c r="D56" s="137"/>
      <c r="E56" s="137"/>
      <c r="F56" s="137"/>
      <c r="G56" s="137"/>
      <c r="H56" s="137"/>
      <c r="I56" s="137"/>
      <c r="J56" s="137"/>
      <c r="K56" s="137"/>
      <c r="L56" s="137"/>
      <c r="M56" s="137"/>
      <c r="N56" s="137"/>
    </row>
    <row r="57" spans="1:14" s="138" customFormat="1" x14ac:dyDescent="0.25">
      <c r="A57" s="137"/>
      <c r="B57" s="137"/>
      <c r="C57" s="137"/>
      <c r="D57" s="137"/>
      <c r="E57" s="137"/>
      <c r="F57" s="137"/>
      <c r="G57" s="137"/>
      <c r="H57" s="137"/>
      <c r="I57" s="137"/>
      <c r="J57" s="137"/>
      <c r="K57" s="137"/>
      <c r="L57" s="137"/>
      <c r="M57" s="137"/>
      <c r="N57" s="137"/>
    </row>
    <row r="58" spans="1:14" s="138" customFormat="1" x14ac:dyDescent="0.25">
      <c r="A58" s="137"/>
      <c r="B58" s="137"/>
      <c r="C58" s="137"/>
      <c r="D58" s="137"/>
      <c r="E58" s="137"/>
      <c r="F58" s="137"/>
      <c r="G58" s="137"/>
      <c r="H58" s="137"/>
      <c r="I58" s="137"/>
      <c r="J58" s="137"/>
      <c r="K58" s="137"/>
      <c r="L58" s="137"/>
      <c r="M58" s="137"/>
      <c r="N58" s="137"/>
    </row>
  </sheetData>
  <mergeCells count="2">
    <mergeCell ref="A6:I6"/>
    <mergeCell ref="A4:E4"/>
  </mergeCells>
  <hyperlinks>
    <hyperlink ref="E1" location="Indice!A1" display="Indice"/>
  </hyperlinks>
  <pageMargins left="0.70866141732283472" right="0.70866141732283472" top="0.74803149606299213" bottom="0.74803149606299213" header="0.31496062992125984" footer="0.31496062992125984"/>
  <pageSetup paperSize="9" scale="75"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2"/>
  <dimension ref="A1:N46"/>
  <sheetViews>
    <sheetView zoomScale="85" zoomScaleNormal="85" workbookViewId="0">
      <selection activeCell="C1" sqref="C1"/>
    </sheetView>
  </sheetViews>
  <sheetFormatPr baseColWidth="10" defaultRowHeight="15" x14ac:dyDescent="0.25"/>
  <cols>
    <col min="1" max="1" width="53.5703125" style="105" bestFit="1" customWidth="1"/>
    <col min="2" max="3" width="24.42578125" style="105" customWidth="1"/>
    <col min="4" max="4" width="23.42578125" style="105" customWidth="1"/>
    <col min="5" max="5" width="24.42578125" style="105" customWidth="1"/>
    <col min="6" max="6" width="157.5703125" style="105" bestFit="1" customWidth="1"/>
    <col min="7" max="7" width="66.5703125" style="105" bestFit="1" customWidth="1"/>
    <col min="8" max="8" width="27.5703125" style="105" bestFit="1" customWidth="1"/>
    <col min="9" max="9" width="24.7109375" style="105" bestFit="1" customWidth="1"/>
    <col min="10" max="10" width="15" style="105" bestFit="1" customWidth="1"/>
    <col min="11" max="11" width="26.42578125" style="105" bestFit="1" customWidth="1"/>
    <col min="12" max="12" width="26" style="105" bestFit="1" customWidth="1"/>
    <col min="13" max="14" width="11.42578125" style="105"/>
  </cols>
  <sheetData>
    <row r="1" spans="1:14" x14ac:dyDescent="0.25">
      <c r="A1" s="105" t="str">
        <f>Indice!C1</f>
        <v>RIEDER &amp; CIA. S.A.C.I.</v>
      </c>
      <c r="E1" s="120" t="s">
        <v>320</v>
      </c>
    </row>
    <row r="2" spans="1:14" x14ac:dyDescent="0.25">
      <c r="C2" s="107"/>
    </row>
    <row r="4" spans="1:14" x14ac:dyDescent="0.25">
      <c r="A4" s="185" t="s">
        <v>321</v>
      </c>
      <c r="B4" s="185"/>
      <c r="C4" s="185"/>
      <c r="D4" s="185"/>
      <c r="E4" s="185"/>
      <c r="F4" s="185"/>
      <c r="G4" s="185"/>
      <c r="H4" s="185"/>
      <c r="I4" s="186"/>
    </row>
    <row r="5" spans="1:14" s="138" customFormat="1" ht="47.25" customHeight="1" thickBot="1" x14ac:dyDescent="0.3">
      <c r="A5" s="982" t="s">
        <v>1077</v>
      </c>
      <c r="B5" s="982"/>
      <c r="C5" s="982"/>
      <c r="D5" s="982"/>
      <c r="E5" s="982"/>
      <c r="F5" s="982"/>
      <c r="G5" s="982"/>
      <c r="H5" s="982"/>
      <c r="I5" s="137"/>
      <c r="J5" s="137"/>
      <c r="K5" s="137"/>
      <c r="L5" s="137"/>
      <c r="M5" s="137"/>
      <c r="N5" s="137"/>
    </row>
    <row r="6" spans="1:14" x14ac:dyDescent="0.25">
      <c r="A6" s="657" t="s">
        <v>2476</v>
      </c>
      <c r="B6" s="657" t="s">
        <v>1078</v>
      </c>
      <c r="C6" s="657" t="s">
        <v>1079</v>
      </c>
      <c r="D6" s="657" t="s">
        <v>1080</v>
      </c>
      <c r="E6" s="657" t="s">
        <v>1081</v>
      </c>
      <c r="F6" s="657" t="s">
        <v>1082</v>
      </c>
      <c r="G6" s="657" t="s">
        <v>1083</v>
      </c>
      <c r="H6" s="657" t="s">
        <v>1084</v>
      </c>
      <c r="I6" s="658" t="s">
        <v>1085</v>
      </c>
      <c r="J6" s="658" t="s">
        <v>1086</v>
      </c>
      <c r="K6" s="657" t="s">
        <v>1168</v>
      </c>
    </row>
    <row r="7" spans="1:14" x14ac:dyDescent="0.25">
      <c r="A7" s="659" t="s">
        <v>2477</v>
      </c>
      <c r="B7" s="659" t="s">
        <v>1101</v>
      </c>
      <c r="C7" s="659" t="s">
        <v>1099</v>
      </c>
      <c r="D7" s="659">
        <v>357453</v>
      </c>
      <c r="E7" s="659" t="s">
        <v>1102</v>
      </c>
      <c r="F7" s="659" t="s">
        <v>1103</v>
      </c>
      <c r="G7" s="659" t="s">
        <v>1107</v>
      </c>
      <c r="H7" s="660" t="s">
        <v>2478</v>
      </c>
      <c r="I7" s="661">
        <v>92383478880</v>
      </c>
      <c r="J7" s="661"/>
      <c r="K7" s="662" t="s">
        <v>2479</v>
      </c>
    </row>
    <row r="8" spans="1:14" x14ac:dyDescent="0.25">
      <c r="A8" s="659" t="s">
        <v>2477</v>
      </c>
      <c r="B8" s="659" t="s">
        <v>1109</v>
      </c>
      <c r="C8" s="659" t="s">
        <v>1099</v>
      </c>
      <c r="D8" s="659">
        <v>357432</v>
      </c>
      <c r="E8" s="659" t="s">
        <v>1110</v>
      </c>
      <c r="F8" s="659" t="s">
        <v>1111</v>
      </c>
      <c r="G8" s="659" t="s">
        <v>1107</v>
      </c>
      <c r="H8" s="660" t="s">
        <v>2478</v>
      </c>
      <c r="I8" s="661">
        <v>103253351528</v>
      </c>
      <c r="J8" s="661"/>
      <c r="K8" s="662" t="s">
        <v>2479</v>
      </c>
    </row>
    <row r="9" spans="1:14" x14ac:dyDescent="0.25">
      <c r="A9" s="663" t="s">
        <v>1382</v>
      </c>
      <c r="B9" s="663" t="s">
        <v>1383</v>
      </c>
      <c r="C9" s="663" t="s">
        <v>1099</v>
      </c>
      <c r="D9" s="663"/>
      <c r="E9" s="663" t="s">
        <v>1384</v>
      </c>
      <c r="F9" s="663"/>
      <c r="G9" s="663" t="s">
        <v>1385</v>
      </c>
      <c r="H9" s="664" t="s">
        <v>1088</v>
      </c>
      <c r="I9" s="665"/>
      <c r="J9" s="665">
        <v>388367.8</v>
      </c>
      <c r="K9" s="666" t="s">
        <v>1386</v>
      </c>
    </row>
    <row r="10" spans="1:14" x14ac:dyDescent="0.25">
      <c r="A10" s="663" t="s">
        <v>1382</v>
      </c>
      <c r="B10" s="663" t="s">
        <v>1383</v>
      </c>
      <c r="C10" s="663" t="s">
        <v>1099</v>
      </c>
      <c r="D10" s="663"/>
      <c r="E10" s="663" t="s">
        <v>1384</v>
      </c>
      <c r="F10" s="663"/>
      <c r="G10" s="663" t="s">
        <v>1387</v>
      </c>
      <c r="H10" s="664" t="s">
        <v>1088</v>
      </c>
      <c r="I10" s="665"/>
      <c r="J10" s="665">
        <v>776736</v>
      </c>
      <c r="K10" s="666" t="s">
        <v>1386</v>
      </c>
    </row>
    <row r="11" spans="1:14" x14ac:dyDescent="0.25">
      <c r="A11" s="663" t="s">
        <v>1382</v>
      </c>
      <c r="B11" s="663" t="s">
        <v>1388</v>
      </c>
      <c r="C11" s="663" t="s">
        <v>1099</v>
      </c>
      <c r="D11" s="663">
        <v>388095</v>
      </c>
      <c r="E11" s="663" t="s">
        <v>1389</v>
      </c>
      <c r="F11" s="663" t="s">
        <v>1390</v>
      </c>
      <c r="G11" s="663" t="s">
        <v>1387</v>
      </c>
      <c r="H11" s="664" t="s">
        <v>1088</v>
      </c>
      <c r="I11" s="665">
        <v>275358645</v>
      </c>
      <c r="J11" s="665"/>
      <c r="K11" s="666" t="s">
        <v>1391</v>
      </c>
    </row>
    <row r="12" spans="1:14" x14ac:dyDescent="0.25">
      <c r="A12" s="663" t="s">
        <v>1382</v>
      </c>
      <c r="B12" s="663" t="s">
        <v>1388</v>
      </c>
      <c r="C12" s="663" t="s">
        <v>1099</v>
      </c>
      <c r="D12" s="663">
        <v>388095</v>
      </c>
      <c r="E12" s="663" t="s">
        <v>1389</v>
      </c>
      <c r="F12" s="663" t="s">
        <v>1390</v>
      </c>
      <c r="G12" s="663" t="s">
        <v>1387</v>
      </c>
      <c r="H12" s="664" t="s">
        <v>1088</v>
      </c>
      <c r="I12" s="665">
        <v>6694449287</v>
      </c>
      <c r="J12" s="665"/>
      <c r="K12" s="666" t="s">
        <v>1391</v>
      </c>
    </row>
    <row r="13" spans="1:14" x14ac:dyDescent="0.25">
      <c r="A13" s="663" t="s">
        <v>1382</v>
      </c>
      <c r="B13" s="663" t="s">
        <v>1388</v>
      </c>
      <c r="C13" s="663" t="s">
        <v>1099</v>
      </c>
      <c r="D13" s="663">
        <v>388095</v>
      </c>
      <c r="E13" s="663" t="s">
        <v>1389</v>
      </c>
      <c r="F13" s="663" t="s">
        <v>1390</v>
      </c>
      <c r="G13" s="663" t="s">
        <v>1387</v>
      </c>
      <c r="H13" s="664" t="s">
        <v>1088</v>
      </c>
      <c r="I13" s="665">
        <v>220041574</v>
      </c>
      <c r="J13" s="665"/>
      <c r="K13" s="666" t="s">
        <v>1391</v>
      </c>
    </row>
    <row r="14" spans="1:14" x14ac:dyDescent="0.25">
      <c r="A14" s="663" t="s">
        <v>1382</v>
      </c>
      <c r="B14" s="663" t="s">
        <v>1388</v>
      </c>
      <c r="C14" s="663" t="s">
        <v>1099</v>
      </c>
      <c r="D14" s="663">
        <v>388095</v>
      </c>
      <c r="E14" s="663" t="s">
        <v>1389</v>
      </c>
      <c r="F14" s="663" t="s">
        <v>1390</v>
      </c>
      <c r="G14" s="663" t="s">
        <v>1387</v>
      </c>
      <c r="H14" s="664" t="s">
        <v>1088</v>
      </c>
      <c r="I14" s="665">
        <v>220041574</v>
      </c>
      <c r="J14" s="665"/>
      <c r="K14" s="666" t="s">
        <v>1391</v>
      </c>
    </row>
    <row r="15" spans="1:14" x14ac:dyDescent="0.25">
      <c r="A15" s="663" t="s">
        <v>1382</v>
      </c>
      <c r="B15" s="663" t="s">
        <v>1388</v>
      </c>
      <c r="C15" s="663" t="s">
        <v>1099</v>
      </c>
      <c r="D15" s="663">
        <v>388095</v>
      </c>
      <c r="E15" s="663" t="s">
        <v>1389</v>
      </c>
      <c r="F15" s="663" t="s">
        <v>1390</v>
      </c>
      <c r="G15" s="663" t="s">
        <v>1392</v>
      </c>
      <c r="H15" s="664" t="s">
        <v>1088</v>
      </c>
      <c r="I15" s="665"/>
      <c r="J15" s="665"/>
      <c r="K15" s="666" t="s">
        <v>1393</v>
      </c>
    </row>
    <row r="16" spans="1:14" x14ac:dyDescent="0.25">
      <c r="A16" s="663" t="s">
        <v>1382</v>
      </c>
      <c r="B16" s="663" t="s">
        <v>1388</v>
      </c>
      <c r="C16" s="663" t="s">
        <v>1099</v>
      </c>
      <c r="D16" s="663">
        <v>388095</v>
      </c>
      <c r="E16" s="663" t="s">
        <v>1389</v>
      </c>
      <c r="F16" s="663" t="s">
        <v>1390</v>
      </c>
      <c r="G16" s="663" t="s">
        <v>1392</v>
      </c>
      <c r="H16" s="664" t="s">
        <v>1088</v>
      </c>
      <c r="I16" s="665">
        <v>692794062</v>
      </c>
      <c r="J16" s="665"/>
      <c r="K16" s="666" t="s">
        <v>1394</v>
      </c>
    </row>
    <row r="17" spans="1:11" x14ac:dyDescent="0.25">
      <c r="A17" s="663" t="s">
        <v>1382</v>
      </c>
      <c r="B17" s="663" t="s">
        <v>1388</v>
      </c>
      <c r="C17" s="663" t="s">
        <v>1099</v>
      </c>
      <c r="D17" s="663">
        <v>388095</v>
      </c>
      <c r="E17" s="663"/>
      <c r="F17" s="663" t="s">
        <v>1390</v>
      </c>
      <c r="G17" s="663" t="s">
        <v>1392</v>
      </c>
      <c r="H17" s="664" t="s">
        <v>1088</v>
      </c>
      <c r="I17" s="667"/>
      <c r="J17" s="665">
        <v>828187.37</v>
      </c>
      <c r="K17" s="666" t="s">
        <v>1394</v>
      </c>
    </row>
    <row r="18" spans="1:11" x14ac:dyDescent="0.25">
      <c r="A18" s="668" t="s">
        <v>954</v>
      </c>
      <c r="B18" s="668" t="s">
        <v>1094</v>
      </c>
      <c r="C18" s="668" t="s">
        <v>1091</v>
      </c>
      <c r="D18" s="668">
        <v>301495</v>
      </c>
      <c r="E18" s="668" t="s">
        <v>1357</v>
      </c>
      <c r="F18" s="668" t="s">
        <v>1358</v>
      </c>
      <c r="G18" s="668" t="s">
        <v>1359</v>
      </c>
      <c r="H18" s="663" t="s">
        <v>1092</v>
      </c>
      <c r="I18" s="669"/>
      <c r="J18" s="670">
        <v>867302.51</v>
      </c>
      <c r="K18" s="666" t="s">
        <v>2480</v>
      </c>
    </row>
    <row r="19" spans="1:11" x14ac:dyDescent="0.25">
      <c r="A19" s="668" t="s">
        <v>2481</v>
      </c>
      <c r="B19" s="668" t="s">
        <v>2482</v>
      </c>
      <c r="C19" s="668" t="s">
        <v>1099</v>
      </c>
      <c r="D19" s="668"/>
      <c r="E19" s="668" t="s">
        <v>2483</v>
      </c>
      <c r="F19" s="668" t="s">
        <v>2484</v>
      </c>
      <c r="G19" s="668" t="s">
        <v>1359</v>
      </c>
      <c r="H19" s="663" t="s">
        <v>1092</v>
      </c>
      <c r="I19" s="669">
        <v>17629479</v>
      </c>
      <c r="J19" s="670"/>
      <c r="K19" s="666" t="s">
        <v>2485</v>
      </c>
    </row>
    <row r="20" spans="1:11" x14ac:dyDescent="0.25">
      <c r="A20" s="668" t="s">
        <v>1093</v>
      </c>
      <c r="B20" s="668" t="s">
        <v>1361</v>
      </c>
      <c r="C20" s="668" t="s">
        <v>2486</v>
      </c>
      <c r="D20" s="668">
        <v>419352</v>
      </c>
      <c r="E20" s="668" t="s">
        <v>1362</v>
      </c>
      <c r="F20" s="668" t="s">
        <v>1363</v>
      </c>
      <c r="G20" s="668" t="s">
        <v>1364</v>
      </c>
      <c r="H20" s="668" t="s">
        <v>1092</v>
      </c>
      <c r="I20" s="671" t="s">
        <v>2487</v>
      </c>
      <c r="J20" s="672"/>
      <c r="K20" s="673" t="s">
        <v>2480</v>
      </c>
    </row>
    <row r="21" spans="1:11" x14ac:dyDescent="0.25">
      <c r="A21" s="668" t="s">
        <v>1093</v>
      </c>
      <c r="B21" s="668" t="s">
        <v>1361</v>
      </c>
      <c r="C21" s="668" t="s">
        <v>2486</v>
      </c>
      <c r="D21" s="668">
        <v>419352</v>
      </c>
      <c r="E21" s="668" t="s">
        <v>1362</v>
      </c>
      <c r="F21" s="668" t="s">
        <v>1363</v>
      </c>
      <c r="G21" s="668" t="s">
        <v>1095</v>
      </c>
      <c r="H21" s="668" t="s">
        <v>1092</v>
      </c>
      <c r="I21" s="671">
        <v>1330600000</v>
      </c>
      <c r="J21" s="671"/>
      <c r="K21" s="673" t="s">
        <v>2480</v>
      </c>
    </row>
    <row r="22" spans="1:11" x14ac:dyDescent="0.25">
      <c r="A22" s="668" t="s">
        <v>1093</v>
      </c>
      <c r="B22" s="668" t="s">
        <v>1096</v>
      </c>
      <c r="C22" s="668" t="s">
        <v>1091</v>
      </c>
      <c r="D22" s="668">
        <v>325967</v>
      </c>
      <c r="E22" s="668" t="s">
        <v>1098</v>
      </c>
      <c r="F22" s="668" t="s">
        <v>1097</v>
      </c>
      <c r="G22" s="668" t="s">
        <v>1095</v>
      </c>
      <c r="H22" s="663" t="s">
        <v>1092</v>
      </c>
      <c r="I22" s="669">
        <v>420000000</v>
      </c>
      <c r="J22" s="666"/>
      <c r="K22" s="666" t="s">
        <v>2488</v>
      </c>
    </row>
    <row r="23" spans="1:11" x14ac:dyDescent="0.25">
      <c r="A23" s="668" t="s">
        <v>1093</v>
      </c>
      <c r="B23" s="668" t="s">
        <v>1096</v>
      </c>
      <c r="C23" s="668" t="s">
        <v>1091</v>
      </c>
      <c r="D23" s="668">
        <v>326052</v>
      </c>
      <c r="E23" s="668" t="s">
        <v>1171</v>
      </c>
      <c r="F23" s="668" t="s">
        <v>1360</v>
      </c>
      <c r="G23" s="668" t="s">
        <v>1095</v>
      </c>
      <c r="H23" s="663" t="s">
        <v>1092</v>
      </c>
      <c r="I23" s="669">
        <v>166127198</v>
      </c>
      <c r="J23" s="666"/>
      <c r="K23" s="666" t="s">
        <v>2488</v>
      </c>
    </row>
    <row r="24" spans="1:11" x14ac:dyDescent="0.25">
      <c r="A24" s="668" t="s">
        <v>1093</v>
      </c>
      <c r="B24" s="668" t="s">
        <v>1094</v>
      </c>
      <c r="C24" s="668" t="s">
        <v>1091</v>
      </c>
      <c r="D24" s="668">
        <v>408287</v>
      </c>
      <c r="E24" s="668" t="s">
        <v>1353</v>
      </c>
      <c r="F24" s="668" t="s">
        <v>1354</v>
      </c>
      <c r="G24" s="668" t="s">
        <v>1095</v>
      </c>
      <c r="H24" s="668" t="s">
        <v>1092</v>
      </c>
      <c r="I24" s="671">
        <v>106900000</v>
      </c>
      <c r="J24" s="671"/>
      <c r="K24" s="666" t="s">
        <v>2489</v>
      </c>
    </row>
    <row r="25" spans="1:11" x14ac:dyDescent="0.25">
      <c r="A25" s="674" t="s">
        <v>1090</v>
      </c>
      <c r="B25" s="674" t="s">
        <v>2490</v>
      </c>
      <c r="C25" s="674" t="s">
        <v>1370</v>
      </c>
      <c r="D25" s="674">
        <v>430417</v>
      </c>
      <c r="E25" s="674" t="s">
        <v>2491</v>
      </c>
      <c r="F25" s="674" t="s">
        <v>2492</v>
      </c>
      <c r="G25" s="674" t="s">
        <v>1169</v>
      </c>
      <c r="H25" s="674" t="s">
        <v>1089</v>
      </c>
      <c r="I25" s="675">
        <v>3915000</v>
      </c>
      <c r="J25" s="675"/>
      <c r="K25" s="676" t="s">
        <v>1352</v>
      </c>
    </row>
    <row r="26" spans="1:11" x14ac:dyDescent="0.25">
      <c r="A26" s="674" t="s">
        <v>1090</v>
      </c>
      <c r="B26" s="674" t="s">
        <v>1369</v>
      </c>
      <c r="C26" s="674" t="s">
        <v>1370</v>
      </c>
      <c r="D26" s="674">
        <v>415683</v>
      </c>
      <c r="E26" s="674" t="s">
        <v>1371</v>
      </c>
      <c r="F26" s="674" t="s">
        <v>1372</v>
      </c>
      <c r="G26" s="674" t="s">
        <v>1169</v>
      </c>
      <c r="H26" s="674" t="s">
        <v>1089</v>
      </c>
      <c r="I26" s="675">
        <v>49600000</v>
      </c>
      <c r="J26" s="675"/>
      <c r="K26" s="676" t="s">
        <v>1373</v>
      </c>
    </row>
    <row r="27" spans="1:11" x14ac:dyDescent="0.25">
      <c r="A27" s="674" t="s">
        <v>1090</v>
      </c>
      <c r="B27" s="674" t="s">
        <v>1365</v>
      </c>
      <c r="C27" s="674" t="s">
        <v>1170</v>
      </c>
      <c r="D27" s="674">
        <v>406249</v>
      </c>
      <c r="E27" s="674" t="s">
        <v>1366</v>
      </c>
      <c r="F27" s="674" t="s">
        <v>1367</v>
      </c>
      <c r="G27" s="674" t="s">
        <v>1169</v>
      </c>
      <c r="H27" s="674" t="s">
        <v>1089</v>
      </c>
      <c r="I27" s="675">
        <v>38468000</v>
      </c>
      <c r="J27" s="675"/>
      <c r="K27" s="676" t="s">
        <v>1352</v>
      </c>
    </row>
    <row r="28" spans="1:11" x14ac:dyDescent="0.25">
      <c r="A28" s="659" t="s">
        <v>1090</v>
      </c>
      <c r="B28" s="668" t="s">
        <v>1349</v>
      </c>
      <c r="C28" s="668" t="s">
        <v>1345</v>
      </c>
      <c r="D28" s="668">
        <v>409034</v>
      </c>
      <c r="E28" s="668" t="s">
        <v>1350</v>
      </c>
      <c r="F28" s="668" t="s">
        <v>1351</v>
      </c>
      <c r="G28" s="668" t="s">
        <v>1169</v>
      </c>
      <c r="H28" s="668" t="s">
        <v>1089</v>
      </c>
      <c r="I28" s="671">
        <v>128313719</v>
      </c>
      <c r="J28" s="671"/>
      <c r="K28" s="673" t="s">
        <v>1352</v>
      </c>
    </row>
    <row r="29" spans="1:11" x14ac:dyDescent="0.25">
      <c r="A29" s="659" t="s">
        <v>1090</v>
      </c>
      <c r="B29" s="659" t="s">
        <v>1115</v>
      </c>
      <c r="C29" s="659" t="s">
        <v>1099</v>
      </c>
      <c r="D29" s="659">
        <v>371212</v>
      </c>
      <c r="E29" s="659" t="s">
        <v>1116</v>
      </c>
      <c r="F29" s="659" t="s">
        <v>1117</v>
      </c>
      <c r="G29" s="659" t="s">
        <v>1105</v>
      </c>
      <c r="H29" s="660" t="s">
        <v>1108</v>
      </c>
      <c r="I29" s="677">
        <v>41027431748</v>
      </c>
      <c r="J29" s="677"/>
      <c r="K29" s="662" t="s">
        <v>2493</v>
      </c>
    </row>
    <row r="30" spans="1:11" x14ac:dyDescent="0.25">
      <c r="A30" s="663" t="s">
        <v>1090</v>
      </c>
      <c r="B30" s="663" t="s">
        <v>1115</v>
      </c>
      <c r="C30" s="663" t="s">
        <v>1099</v>
      </c>
      <c r="D30" s="663">
        <v>371212</v>
      </c>
      <c r="E30" s="663" t="s">
        <v>1116</v>
      </c>
      <c r="F30" s="663" t="s">
        <v>1117</v>
      </c>
      <c r="G30" s="663" t="s">
        <v>1100</v>
      </c>
      <c r="H30" s="664" t="s">
        <v>1108</v>
      </c>
      <c r="I30" s="669">
        <v>24351698554</v>
      </c>
      <c r="J30" s="669"/>
      <c r="K30" s="666" t="s">
        <v>1172</v>
      </c>
    </row>
    <row r="31" spans="1:11" x14ac:dyDescent="0.25">
      <c r="A31" s="663" t="s">
        <v>1090</v>
      </c>
      <c r="B31" s="663" t="s">
        <v>1112</v>
      </c>
      <c r="C31" s="663" t="s">
        <v>1099</v>
      </c>
      <c r="D31" s="663">
        <v>357430</v>
      </c>
      <c r="E31" s="663" t="s">
        <v>1113</v>
      </c>
      <c r="F31" s="663" t="s">
        <v>1114</v>
      </c>
      <c r="G31" s="663" t="s">
        <v>1104</v>
      </c>
      <c r="H31" s="664" t="s">
        <v>1088</v>
      </c>
      <c r="I31" s="665">
        <v>4097126726</v>
      </c>
      <c r="J31" s="665"/>
      <c r="K31" s="666" t="s">
        <v>2494</v>
      </c>
    </row>
    <row r="32" spans="1:11" x14ac:dyDescent="0.25">
      <c r="A32" s="663" t="s">
        <v>1090</v>
      </c>
      <c r="B32" s="663" t="s">
        <v>1112</v>
      </c>
      <c r="C32" s="663" t="s">
        <v>1099</v>
      </c>
      <c r="D32" s="663">
        <v>357430</v>
      </c>
      <c r="E32" s="663" t="s">
        <v>1113</v>
      </c>
      <c r="F32" s="663" t="s">
        <v>1114</v>
      </c>
      <c r="G32" s="663" t="s">
        <v>1104</v>
      </c>
      <c r="H32" s="664" t="s">
        <v>1088</v>
      </c>
      <c r="I32" s="665"/>
      <c r="J32" s="665">
        <v>2309114</v>
      </c>
      <c r="K32" s="666" t="s">
        <v>2494</v>
      </c>
    </row>
    <row r="33" spans="1:11" x14ac:dyDescent="0.25">
      <c r="A33" s="668" t="s">
        <v>1090</v>
      </c>
      <c r="B33" s="668" t="s">
        <v>2495</v>
      </c>
      <c r="C33" s="668" t="s">
        <v>1091</v>
      </c>
      <c r="D33" s="668">
        <v>417301</v>
      </c>
      <c r="E33" s="668" t="s">
        <v>2496</v>
      </c>
      <c r="F33" s="668" t="s">
        <v>2497</v>
      </c>
      <c r="G33" s="668" t="s">
        <v>1095</v>
      </c>
      <c r="H33" s="663" t="s">
        <v>2498</v>
      </c>
      <c r="I33" s="669">
        <v>114850000</v>
      </c>
      <c r="J33" s="678"/>
      <c r="K33" s="666" t="s">
        <v>2499</v>
      </c>
    </row>
    <row r="34" spans="1:11" x14ac:dyDescent="0.25">
      <c r="A34" s="674" t="s">
        <v>1090</v>
      </c>
      <c r="B34" s="674" t="s">
        <v>1094</v>
      </c>
      <c r="C34" s="674" t="s">
        <v>1091</v>
      </c>
      <c r="D34" s="674">
        <v>392754</v>
      </c>
      <c r="E34" s="674" t="s">
        <v>1355</v>
      </c>
      <c r="F34" s="674" t="s">
        <v>1356</v>
      </c>
      <c r="G34" s="674" t="s">
        <v>1095</v>
      </c>
      <c r="H34" s="674" t="s">
        <v>1092</v>
      </c>
      <c r="I34" s="675">
        <v>8891000</v>
      </c>
      <c r="J34" s="675"/>
      <c r="K34" s="666" t="s">
        <v>2500</v>
      </c>
    </row>
    <row r="35" spans="1:11" x14ac:dyDescent="0.25">
      <c r="A35" s="668" t="s">
        <v>1090</v>
      </c>
      <c r="B35" s="668" t="s">
        <v>2501</v>
      </c>
      <c r="C35" s="668" t="s">
        <v>2502</v>
      </c>
      <c r="D35" s="668">
        <v>433114</v>
      </c>
      <c r="E35" s="668" t="s">
        <v>2503</v>
      </c>
      <c r="F35" s="668" t="s">
        <v>2504</v>
      </c>
      <c r="G35" s="668" t="s">
        <v>1169</v>
      </c>
      <c r="H35" s="668" t="s">
        <v>1089</v>
      </c>
      <c r="I35" s="679">
        <v>36000000</v>
      </c>
      <c r="J35" s="663"/>
      <c r="K35" s="673" t="s">
        <v>2505</v>
      </c>
    </row>
    <row r="36" spans="1:11" x14ac:dyDescent="0.25">
      <c r="A36" s="668" t="s">
        <v>1090</v>
      </c>
      <c r="B36" s="674" t="s">
        <v>2506</v>
      </c>
      <c r="C36" s="674" t="s">
        <v>2502</v>
      </c>
      <c r="D36" s="668">
        <v>435641</v>
      </c>
      <c r="E36" s="668" t="s">
        <v>2507</v>
      </c>
      <c r="F36" s="668" t="s">
        <v>2508</v>
      </c>
      <c r="G36" s="668" t="s">
        <v>1169</v>
      </c>
      <c r="H36" s="668" t="s">
        <v>1089</v>
      </c>
      <c r="I36" s="680">
        <v>34960000</v>
      </c>
      <c r="J36" s="663"/>
      <c r="K36" s="662" t="s">
        <v>2509</v>
      </c>
    </row>
    <row r="37" spans="1:11" x14ac:dyDescent="0.25">
      <c r="A37" s="668" t="s">
        <v>1090</v>
      </c>
      <c r="B37" s="663" t="s">
        <v>2510</v>
      </c>
      <c r="C37" s="663" t="s">
        <v>2502</v>
      </c>
      <c r="D37" s="668">
        <v>435283</v>
      </c>
      <c r="E37" s="668" t="s">
        <v>2511</v>
      </c>
      <c r="F37" s="668" t="s">
        <v>2512</v>
      </c>
      <c r="G37" s="668" t="s">
        <v>1169</v>
      </c>
      <c r="H37" s="668" t="s">
        <v>1089</v>
      </c>
      <c r="I37" s="667">
        <v>617323485</v>
      </c>
      <c r="J37" s="663"/>
      <c r="K37" s="666" t="s">
        <v>2513</v>
      </c>
    </row>
    <row r="38" spans="1:11" x14ac:dyDescent="0.25">
      <c r="A38" s="668" t="s">
        <v>1090</v>
      </c>
      <c r="B38" s="663" t="s">
        <v>2514</v>
      </c>
      <c r="C38" s="663" t="s">
        <v>2502</v>
      </c>
      <c r="D38" s="668">
        <v>427303</v>
      </c>
      <c r="E38" s="668" t="s">
        <v>2515</v>
      </c>
      <c r="F38" s="668" t="s">
        <v>2516</v>
      </c>
      <c r="G38" s="668" t="s">
        <v>1169</v>
      </c>
      <c r="H38" s="668" t="s">
        <v>1089</v>
      </c>
      <c r="I38" s="667">
        <v>134000000</v>
      </c>
      <c r="J38" s="663"/>
      <c r="K38" s="666" t="s">
        <v>2517</v>
      </c>
    </row>
    <row r="39" spans="1:11" x14ac:dyDescent="0.25">
      <c r="A39" s="668" t="s">
        <v>1090</v>
      </c>
      <c r="B39" s="663" t="s">
        <v>1368</v>
      </c>
      <c r="C39" s="663" t="s">
        <v>2502</v>
      </c>
      <c r="D39" s="668">
        <v>422399</v>
      </c>
      <c r="E39" s="668" t="s">
        <v>2518</v>
      </c>
      <c r="F39" s="668" t="s">
        <v>2519</v>
      </c>
      <c r="G39" s="668" t="s">
        <v>1169</v>
      </c>
      <c r="H39" s="668" t="s">
        <v>1089</v>
      </c>
      <c r="I39" s="667">
        <v>60500000</v>
      </c>
      <c r="J39" s="663"/>
      <c r="K39" s="666" t="s">
        <v>2520</v>
      </c>
    </row>
    <row r="40" spans="1:11" x14ac:dyDescent="0.25">
      <c r="A40" s="668" t="s">
        <v>2521</v>
      </c>
      <c r="B40" s="668" t="s">
        <v>1346</v>
      </c>
      <c r="C40" s="668" t="s">
        <v>1345</v>
      </c>
      <c r="D40" s="668">
        <v>394608</v>
      </c>
      <c r="E40" s="668" t="s">
        <v>1347</v>
      </c>
      <c r="F40" s="668" t="s">
        <v>1348</v>
      </c>
      <c r="G40" s="668" t="s">
        <v>1169</v>
      </c>
      <c r="H40" s="668" t="s">
        <v>1088</v>
      </c>
      <c r="I40" s="671">
        <v>5000000</v>
      </c>
      <c r="J40" s="671"/>
      <c r="K40" s="673" t="s">
        <v>1352</v>
      </c>
    </row>
    <row r="41" spans="1:11" x14ac:dyDescent="0.25">
      <c r="A41" s="668" t="s">
        <v>2521</v>
      </c>
      <c r="B41" s="663" t="s">
        <v>1101</v>
      </c>
      <c r="C41" s="663" t="s">
        <v>1099</v>
      </c>
      <c r="D41" s="663">
        <v>357453</v>
      </c>
      <c r="E41" s="663" t="s">
        <v>1102</v>
      </c>
      <c r="F41" s="663" t="s">
        <v>1103</v>
      </c>
      <c r="G41" s="668" t="s">
        <v>1087</v>
      </c>
      <c r="H41" s="681" t="s">
        <v>1088</v>
      </c>
      <c r="I41" s="669"/>
      <c r="J41" s="669">
        <v>1072439</v>
      </c>
      <c r="K41" s="673" t="s">
        <v>1374</v>
      </c>
    </row>
    <row r="42" spans="1:11" x14ac:dyDescent="0.25">
      <c r="A42" s="668" t="s">
        <v>2521</v>
      </c>
      <c r="B42" s="663" t="s">
        <v>1101</v>
      </c>
      <c r="C42" s="663" t="s">
        <v>1099</v>
      </c>
      <c r="D42" s="663">
        <v>357453</v>
      </c>
      <c r="E42" s="663" t="s">
        <v>1375</v>
      </c>
      <c r="F42" s="663" t="s">
        <v>1376</v>
      </c>
      <c r="G42" s="668" t="s">
        <v>1087</v>
      </c>
      <c r="H42" s="664" t="s">
        <v>1088</v>
      </c>
      <c r="I42" s="669">
        <v>2260329054</v>
      </c>
      <c r="J42" s="669"/>
      <c r="K42" s="673" t="s">
        <v>1374</v>
      </c>
    </row>
    <row r="43" spans="1:11" x14ac:dyDescent="0.25">
      <c r="A43" s="668" t="s">
        <v>2521</v>
      </c>
      <c r="B43" s="663" t="s">
        <v>1101</v>
      </c>
      <c r="C43" s="663" t="s">
        <v>1099</v>
      </c>
      <c r="D43" s="663">
        <v>357453</v>
      </c>
      <c r="E43" s="663" t="s">
        <v>1102</v>
      </c>
      <c r="F43" s="663" t="s">
        <v>1103</v>
      </c>
      <c r="G43" s="668" t="s">
        <v>1377</v>
      </c>
      <c r="H43" s="664" t="s">
        <v>1088</v>
      </c>
      <c r="I43" s="669">
        <v>19636363</v>
      </c>
      <c r="J43" s="669"/>
      <c r="K43" s="673" t="s">
        <v>2522</v>
      </c>
    </row>
    <row r="44" spans="1:11" x14ac:dyDescent="0.25">
      <c r="A44" s="668" t="s">
        <v>2521</v>
      </c>
      <c r="B44" s="663" t="s">
        <v>1101</v>
      </c>
      <c r="C44" s="663" t="s">
        <v>1099</v>
      </c>
      <c r="D44" s="663">
        <v>357453</v>
      </c>
      <c r="E44" s="663" t="s">
        <v>1102</v>
      </c>
      <c r="F44" s="663" t="s">
        <v>1103</v>
      </c>
      <c r="G44" s="668" t="s">
        <v>1377</v>
      </c>
      <c r="H44" s="664" t="s">
        <v>1088</v>
      </c>
      <c r="I44" s="669">
        <v>21599999</v>
      </c>
      <c r="J44" s="669"/>
      <c r="K44" s="673" t="s">
        <v>2522</v>
      </c>
    </row>
    <row r="45" spans="1:11" x14ac:dyDescent="0.25">
      <c r="A45" s="668" t="s">
        <v>2521</v>
      </c>
      <c r="B45" s="663" t="s">
        <v>1101</v>
      </c>
      <c r="C45" s="663" t="s">
        <v>1099</v>
      </c>
      <c r="D45" s="663">
        <v>357453</v>
      </c>
      <c r="E45" s="663" t="s">
        <v>1102</v>
      </c>
      <c r="F45" s="663" t="s">
        <v>1103</v>
      </c>
      <c r="G45" s="668" t="s">
        <v>1377</v>
      </c>
      <c r="H45" s="664" t="s">
        <v>1088</v>
      </c>
      <c r="I45" s="669">
        <v>276472048</v>
      </c>
      <c r="J45" s="669"/>
      <c r="K45" s="673" t="s">
        <v>2522</v>
      </c>
    </row>
    <row r="46" spans="1:11" x14ac:dyDescent="0.25">
      <c r="A46" s="663" t="s">
        <v>1106</v>
      </c>
      <c r="B46" s="663" t="s">
        <v>1378</v>
      </c>
      <c r="C46" s="663" t="s">
        <v>1099</v>
      </c>
      <c r="D46" s="663"/>
      <c r="E46" s="663" t="s">
        <v>1379</v>
      </c>
      <c r="F46" s="663"/>
      <c r="G46" s="663" t="s">
        <v>1380</v>
      </c>
      <c r="H46" s="664" t="s">
        <v>1088</v>
      </c>
      <c r="I46" s="665"/>
      <c r="J46" s="665">
        <v>2484483.5</v>
      </c>
      <c r="K46" s="666" t="s">
        <v>1381</v>
      </c>
    </row>
  </sheetData>
  <mergeCells count="1">
    <mergeCell ref="A5:H5"/>
  </mergeCells>
  <hyperlinks>
    <hyperlink ref="E1" location="Indice!A1" display="Indice"/>
  </hyperlinks>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3"/>
  <dimension ref="A1:AY25"/>
  <sheetViews>
    <sheetView workbookViewId="0">
      <selection activeCell="C1" sqref="C1"/>
    </sheetView>
  </sheetViews>
  <sheetFormatPr baseColWidth="10" defaultRowHeight="15" x14ac:dyDescent="0.25"/>
  <cols>
    <col min="1" max="1" width="47.85546875" style="105" customWidth="1"/>
    <col min="2" max="2" width="22.5703125" style="105" customWidth="1"/>
    <col min="3" max="3" width="26.140625" style="105" customWidth="1"/>
    <col min="4" max="51" width="11.42578125" style="105"/>
  </cols>
  <sheetData>
    <row r="1" spans="1:51" x14ac:dyDescent="0.25">
      <c r="A1" s="105" t="str">
        <f>Indice!C1</f>
        <v>RIEDER &amp; CIA. S.A.C.I.</v>
      </c>
      <c r="D1" s="120" t="s">
        <v>827</v>
      </c>
    </row>
    <row r="3" spans="1:51" x14ac:dyDescent="0.25">
      <c r="A3" s="987" t="s">
        <v>1119</v>
      </c>
      <c r="B3" s="988"/>
      <c r="C3" s="988"/>
      <c r="D3" s="988"/>
      <c r="E3" s="988"/>
      <c r="F3" s="988"/>
      <c r="G3" s="989"/>
    </row>
    <row r="4" spans="1:51" x14ac:dyDescent="0.25">
      <c r="A4" s="983" t="s">
        <v>327</v>
      </c>
      <c r="B4" s="983"/>
      <c r="C4" s="983"/>
      <c r="D4" s="983"/>
      <c r="E4" s="983"/>
      <c r="F4" s="983"/>
      <c r="G4" s="983"/>
    </row>
    <row r="5" spans="1:51" x14ac:dyDescent="0.25">
      <c r="A5" s="184" t="s">
        <v>193</v>
      </c>
    </row>
    <row r="6" spans="1:51" ht="59.25" customHeight="1" x14ac:dyDescent="0.25">
      <c r="A6" s="984" t="s">
        <v>341</v>
      </c>
      <c r="B6" s="984"/>
      <c r="C6" s="984"/>
      <c r="D6" s="984"/>
      <c r="E6" s="984"/>
      <c r="F6" s="984"/>
      <c r="G6" s="984"/>
      <c r="H6" s="194"/>
      <c r="I6" s="194"/>
      <c r="J6" s="194"/>
      <c r="K6" s="194"/>
    </row>
    <row r="7" spans="1:51" ht="55.5" customHeight="1" x14ac:dyDescent="0.25">
      <c r="A7" s="985" t="s">
        <v>328</v>
      </c>
      <c r="B7" s="985"/>
      <c r="C7" s="985"/>
      <c r="D7" s="985"/>
      <c r="E7" s="985"/>
      <c r="F7" s="985"/>
      <c r="G7" s="985"/>
      <c r="H7" s="194"/>
      <c r="I7" s="194"/>
      <c r="J7" s="194"/>
      <c r="K7" s="194"/>
    </row>
    <row r="8" spans="1:51" ht="15.75" x14ac:dyDescent="0.25">
      <c r="A8" s="187"/>
    </row>
    <row r="9" spans="1:51" s="105" customFormat="1" ht="21.75" customHeight="1" x14ac:dyDescent="0.25">
      <c r="A9" s="986" t="s">
        <v>329</v>
      </c>
      <c r="B9" s="986"/>
      <c r="C9" s="986"/>
      <c r="D9" s="986"/>
      <c r="E9" s="986"/>
      <c r="F9" s="986"/>
      <c r="G9" s="986"/>
      <c r="H9" s="195"/>
      <c r="I9" s="195"/>
      <c r="J9" s="195"/>
      <c r="K9" s="195"/>
    </row>
    <row r="11" spans="1:51" s="236" customFormat="1" ht="15" customHeight="1" x14ac:dyDescent="0.25">
      <c r="A11" s="239"/>
      <c r="B11" s="261">
        <f>IFERROR(IF(Indice!B6="","2XX2",YEAR(Indice!B6)),"2XX2")</f>
        <v>2023</v>
      </c>
      <c r="C11" s="261">
        <f>+IFERROR(YEAR(Indice!B6-365),"2XX1")</f>
        <v>2022</v>
      </c>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5"/>
      <c r="AW11" s="105"/>
      <c r="AX11" s="105"/>
      <c r="AY11" s="105"/>
    </row>
    <row r="12" spans="1:51" ht="15.75" x14ac:dyDescent="0.25">
      <c r="A12" s="188" t="s">
        <v>330</v>
      </c>
      <c r="B12" s="189"/>
      <c r="C12" s="189"/>
    </row>
    <row r="13" spans="1:51" ht="15.75" x14ac:dyDescent="0.25">
      <c r="A13" s="188" t="s">
        <v>331</v>
      </c>
      <c r="B13" s="189"/>
      <c r="C13" s="189"/>
    </row>
    <row r="14" spans="1:51" ht="15.75" x14ac:dyDescent="0.25">
      <c r="A14" s="188" t="s">
        <v>109</v>
      </c>
      <c r="B14" s="189"/>
      <c r="C14" s="189"/>
    </row>
    <row r="15" spans="1:51" ht="15.75" x14ac:dyDescent="0.25">
      <c r="A15" s="188" t="s">
        <v>332</v>
      </c>
      <c r="B15" s="189"/>
      <c r="C15" s="189"/>
    </row>
    <row r="16" spans="1:51" ht="15.75" x14ac:dyDescent="0.25">
      <c r="A16" s="188" t="s">
        <v>333</v>
      </c>
      <c r="B16" s="190"/>
      <c r="C16" s="189"/>
    </row>
    <row r="17" spans="1:3" ht="15.75" x14ac:dyDescent="0.25">
      <c r="A17" s="188" t="s">
        <v>108</v>
      </c>
      <c r="B17" s="190"/>
      <c r="C17" s="189"/>
    </row>
    <row r="18" spans="1:3" ht="15.75" x14ac:dyDescent="0.25">
      <c r="A18" s="188" t="s">
        <v>334</v>
      </c>
      <c r="B18" s="190"/>
      <c r="C18" s="189"/>
    </row>
    <row r="19" spans="1:3" ht="15.75" x14ac:dyDescent="0.25">
      <c r="A19" s="188" t="s">
        <v>335</v>
      </c>
      <c r="B19" s="190"/>
      <c r="C19" s="189"/>
    </row>
    <row r="20" spans="1:3" ht="15.75" x14ac:dyDescent="0.25">
      <c r="A20" s="188" t="s">
        <v>336</v>
      </c>
      <c r="B20" s="190"/>
      <c r="C20" s="189"/>
    </row>
    <row r="21" spans="1:3" ht="15.75" x14ac:dyDescent="0.25">
      <c r="A21" s="188" t="s">
        <v>337</v>
      </c>
      <c r="B21" s="190"/>
      <c r="C21" s="189"/>
    </row>
    <row r="22" spans="1:3" ht="15.75" x14ac:dyDescent="0.25">
      <c r="A22" s="188" t="s">
        <v>338</v>
      </c>
      <c r="B22" s="190"/>
      <c r="C22" s="189"/>
    </row>
    <row r="23" spans="1:3" ht="31.5" x14ac:dyDescent="0.25">
      <c r="A23" s="188" t="s">
        <v>339</v>
      </c>
      <c r="B23" s="190"/>
      <c r="C23" s="189"/>
    </row>
    <row r="24" spans="1:3" ht="15.75" x14ac:dyDescent="0.25">
      <c r="A24" s="188" t="s">
        <v>340</v>
      </c>
      <c r="B24" s="190"/>
      <c r="C24" s="189"/>
    </row>
    <row r="25" spans="1:3" ht="15.75" x14ac:dyDescent="0.25">
      <c r="A25" s="191" t="s">
        <v>2</v>
      </c>
      <c r="B25" s="192"/>
      <c r="C25" s="193"/>
    </row>
  </sheetData>
  <mergeCells count="5">
    <mergeCell ref="A4:G4"/>
    <mergeCell ref="A6:G6"/>
    <mergeCell ref="A7:G7"/>
    <mergeCell ref="A9:G9"/>
    <mergeCell ref="A3:G3"/>
  </mergeCells>
  <hyperlinks>
    <hyperlink ref="D1" location="Indice!A1" display="Índice"/>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4"/>
  <dimension ref="A1:N9"/>
  <sheetViews>
    <sheetView showGridLines="0" workbookViewId="0">
      <selection activeCell="C1" sqref="C1"/>
    </sheetView>
  </sheetViews>
  <sheetFormatPr baseColWidth="10" defaultRowHeight="15" x14ac:dyDescent="0.25"/>
  <cols>
    <col min="1" max="5" width="24.42578125" style="105" customWidth="1"/>
    <col min="6" max="6" width="12.85546875" style="105" customWidth="1"/>
    <col min="7" max="7" width="11.42578125" style="105"/>
    <col min="8" max="8" width="17.28515625" style="105" customWidth="1"/>
    <col min="9" max="14" width="11.42578125" style="105"/>
  </cols>
  <sheetData>
    <row r="1" spans="1:10" x14ac:dyDescent="0.25">
      <c r="A1" s="105" t="str">
        <f>Indice!C1</f>
        <v>RIEDER &amp; CIA. S.A.C.I.</v>
      </c>
      <c r="E1" s="120" t="s">
        <v>320</v>
      </c>
    </row>
    <row r="2" spans="1:10" x14ac:dyDescent="0.25">
      <c r="C2" s="107"/>
    </row>
    <row r="5" spans="1:10" x14ac:dyDescent="0.25">
      <c r="A5" s="185" t="s">
        <v>342</v>
      </c>
      <c r="B5" s="185"/>
      <c r="C5" s="185"/>
      <c r="D5" s="185"/>
      <c r="E5" s="185"/>
      <c r="F5" s="185"/>
      <c r="G5" s="185"/>
      <c r="H5" s="185"/>
      <c r="I5" s="185"/>
    </row>
    <row r="7" spans="1:10" ht="51.75" customHeight="1" x14ac:dyDescent="0.25">
      <c r="A7" s="990"/>
      <c r="B7" s="990"/>
      <c r="C7" s="990"/>
      <c r="D7" s="990"/>
      <c r="E7" s="990"/>
      <c r="F7" s="990"/>
      <c r="G7" s="990"/>
      <c r="H7" s="990"/>
      <c r="I7" s="990"/>
      <c r="J7" s="990"/>
    </row>
    <row r="8" spans="1:10" x14ac:dyDescent="0.25">
      <c r="A8" s="606"/>
    </row>
    <row r="9" spans="1:10" x14ac:dyDescent="0.25">
      <c r="A9"/>
    </row>
  </sheetData>
  <mergeCells count="1">
    <mergeCell ref="A7:J7"/>
  </mergeCells>
  <hyperlinks>
    <hyperlink ref="E1" location="Indice!A1" display="Indice"/>
  </hyperlinks>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5"/>
  <dimension ref="A1:H36"/>
  <sheetViews>
    <sheetView showGridLines="0" workbookViewId="0">
      <selection activeCell="C1" sqref="C1"/>
    </sheetView>
  </sheetViews>
  <sheetFormatPr baseColWidth="10" defaultRowHeight="15" x14ac:dyDescent="0.25"/>
  <cols>
    <col min="1" max="1" width="42.5703125" customWidth="1"/>
    <col min="2" max="2" width="17" customWidth="1"/>
    <col min="3" max="3" width="17.5703125" customWidth="1"/>
  </cols>
  <sheetData>
    <row r="1" spans="1:8" x14ac:dyDescent="0.25">
      <c r="A1" t="str">
        <f>Indice!C1</f>
        <v>RIEDER &amp; CIA. S.A.C.I.</v>
      </c>
      <c r="C1" s="288" t="s">
        <v>320</v>
      </c>
      <c r="H1" s="119"/>
    </row>
    <row r="5" spans="1:8" x14ac:dyDescent="0.25">
      <c r="A5" s="286" t="s">
        <v>824</v>
      </c>
      <c r="B5" s="286"/>
      <c r="C5" s="286"/>
      <c r="D5" s="286"/>
      <c r="E5" s="287"/>
      <c r="F5" s="287"/>
      <c r="G5" s="287"/>
    </row>
    <row r="6" spans="1:8" x14ac:dyDescent="0.25">
      <c r="A6" s="285" t="s">
        <v>211</v>
      </c>
      <c r="B6" s="277"/>
      <c r="C6" s="277"/>
      <c r="D6" s="277"/>
      <c r="E6" s="277"/>
      <c r="F6" s="277"/>
      <c r="G6" s="277"/>
    </row>
    <row r="7" spans="1:8" x14ac:dyDescent="0.25">
      <c r="A7" s="277"/>
      <c r="B7" s="277"/>
      <c r="C7" s="277"/>
      <c r="D7" s="277"/>
      <c r="E7" s="277"/>
      <c r="F7" s="277"/>
      <c r="G7" s="277"/>
    </row>
    <row r="8" spans="1:8" x14ac:dyDescent="0.25">
      <c r="A8" s="991"/>
      <c r="B8" s="991"/>
      <c r="C8" s="991"/>
      <c r="D8" s="991"/>
      <c r="E8" s="991"/>
      <c r="F8" s="991"/>
      <c r="G8" s="991"/>
    </row>
    <row r="9" spans="1:8" x14ac:dyDescent="0.25">
      <c r="A9" s="277"/>
      <c r="B9" s="277"/>
      <c r="C9" s="277"/>
      <c r="D9" s="277"/>
      <c r="E9" s="277"/>
      <c r="F9" s="277"/>
      <c r="G9" s="277"/>
    </row>
    <row r="10" spans="1:8" x14ac:dyDescent="0.25">
      <c r="A10" s="278"/>
      <c r="B10" s="261">
        <f>IFERROR(IF(Indice!B6="","2XX2",YEAR(Indice!B6)),"2XX2")</f>
        <v>2023</v>
      </c>
      <c r="C10" s="261">
        <f>+IFERROR(YEAR(Indice!B6-365),"2XX1")</f>
        <v>2022</v>
      </c>
      <c r="D10" s="277"/>
      <c r="E10" s="277"/>
      <c r="F10" s="277"/>
      <c r="G10" s="277"/>
    </row>
    <row r="11" spans="1:8" x14ac:dyDescent="0.25">
      <c r="A11" s="279" t="s">
        <v>812</v>
      </c>
      <c r="B11" s="330"/>
      <c r="C11" s="330"/>
      <c r="D11" s="277"/>
      <c r="E11" s="277"/>
      <c r="F11" s="277"/>
      <c r="G11" s="277"/>
    </row>
    <row r="12" spans="1:8" x14ac:dyDescent="0.25">
      <c r="A12" s="280" t="s">
        <v>94</v>
      </c>
      <c r="B12" s="330"/>
      <c r="C12" s="330"/>
      <c r="D12" s="277"/>
      <c r="E12" s="277"/>
      <c r="F12" s="277"/>
      <c r="G12" s="277"/>
    </row>
    <row r="13" spans="1:8" x14ac:dyDescent="0.25">
      <c r="A13" s="280" t="s">
        <v>813</v>
      </c>
      <c r="B13" s="443">
        <v>111555291040</v>
      </c>
      <c r="C13" s="443">
        <v>116263800004</v>
      </c>
      <c r="D13" s="277"/>
      <c r="E13" s="277"/>
      <c r="F13" s="277"/>
      <c r="G13" s="277"/>
    </row>
    <row r="14" spans="1:8" x14ac:dyDescent="0.25">
      <c r="A14" s="280" t="s">
        <v>37</v>
      </c>
      <c r="B14" s="443">
        <v>0</v>
      </c>
      <c r="C14" s="443">
        <v>2946248612</v>
      </c>
      <c r="D14" s="277"/>
      <c r="E14" s="277"/>
      <c r="F14" s="277"/>
      <c r="G14" s="277"/>
    </row>
    <row r="15" spans="1:8" x14ac:dyDescent="0.25">
      <c r="A15" s="279" t="s">
        <v>814</v>
      </c>
      <c r="B15" s="335"/>
      <c r="C15" s="335"/>
      <c r="D15" s="277"/>
      <c r="E15" s="277"/>
      <c r="F15" s="277"/>
      <c r="G15" s="277"/>
    </row>
    <row r="16" spans="1:8" x14ac:dyDescent="0.25">
      <c r="A16" s="279" t="s">
        <v>815</v>
      </c>
      <c r="B16" s="336"/>
      <c r="C16" s="336"/>
      <c r="D16" s="277"/>
      <c r="E16" s="277"/>
      <c r="F16" s="277"/>
      <c r="G16" s="277"/>
    </row>
    <row r="17" spans="1:7" x14ac:dyDescent="0.25">
      <c r="A17" s="280" t="s">
        <v>95</v>
      </c>
      <c r="B17" s="335"/>
      <c r="C17" s="335"/>
      <c r="D17" s="277"/>
      <c r="E17" s="277"/>
      <c r="F17" s="277"/>
      <c r="G17" s="277"/>
    </row>
    <row r="18" spans="1:7" x14ac:dyDescent="0.25">
      <c r="A18" s="280" t="s">
        <v>96</v>
      </c>
      <c r="B18" s="335"/>
      <c r="C18" s="335"/>
      <c r="D18" s="277"/>
      <c r="E18" s="277"/>
      <c r="F18" s="277"/>
      <c r="G18" s="277"/>
    </row>
    <row r="19" spans="1:7" x14ac:dyDescent="0.25">
      <c r="A19" s="280" t="s">
        <v>65</v>
      </c>
      <c r="B19" s="335"/>
      <c r="C19" s="335"/>
      <c r="D19" s="277"/>
      <c r="E19" s="277"/>
      <c r="F19" s="277"/>
      <c r="G19" s="277"/>
    </row>
    <row r="20" spans="1:7" x14ac:dyDescent="0.25">
      <c r="A20" s="280" t="s">
        <v>816</v>
      </c>
      <c r="B20" s="335"/>
      <c r="C20" s="335"/>
      <c r="D20" s="277"/>
      <c r="E20" s="277"/>
      <c r="F20" s="277"/>
      <c r="G20" s="277"/>
    </row>
    <row r="21" spans="1:7" x14ac:dyDescent="0.25">
      <c r="A21" s="280" t="s">
        <v>817</v>
      </c>
      <c r="B21" s="335"/>
      <c r="C21" s="335"/>
      <c r="D21" s="277"/>
      <c r="E21" s="277"/>
      <c r="F21" s="277"/>
      <c r="G21" s="277"/>
    </row>
    <row r="22" spans="1:7" x14ac:dyDescent="0.25">
      <c r="A22" s="279" t="s">
        <v>818</v>
      </c>
      <c r="B22" s="335"/>
      <c r="C22" s="335"/>
      <c r="D22" s="277"/>
      <c r="E22" s="277"/>
      <c r="F22" s="277"/>
      <c r="G22" s="277"/>
    </row>
    <row r="23" spans="1:7" x14ac:dyDescent="0.25">
      <c r="A23" s="277"/>
      <c r="B23" s="277"/>
      <c r="C23" s="277"/>
      <c r="D23" s="277"/>
      <c r="E23" s="277"/>
      <c r="F23" s="277"/>
      <c r="G23" s="277"/>
    </row>
    <row r="24" spans="1:7" x14ac:dyDescent="0.25">
      <c r="A24" s="992"/>
      <c r="B24" s="992"/>
      <c r="C24" s="992"/>
      <c r="D24" s="992"/>
      <c r="E24" s="992"/>
      <c r="F24" s="992"/>
      <c r="G24" s="281"/>
    </row>
    <row r="25" spans="1:7" x14ac:dyDescent="0.25">
      <c r="A25" s="281"/>
      <c r="B25" s="281"/>
      <c r="C25" s="281"/>
      <c r="D25" s="281"/>
      <c r="E25" s="281"/>
      <c r="F25" s="281"/>
      <c r="G25" s="281"/>
    </row>
    <row r="26" spans="1:7" x14ac:dyDescent="0.25">
      <c r="A26" s="282"/>
      <c r="B26" s="261">
        <f>IFERROR(IF(Indice!B6="","2XX2",YEAR(Indice!B6)),"2XX2")</f>
        <v>2023</v>
      </c>
      <c r="C26" s="261">
        <f>+IFERROR(YEAR(Indice!B6-365),"2XX1")</f>
        <v>2022</v>
      </c>
      <c r="D26" s="281"/>
      <c r="E26" s="281"/>
      <c r="F26" s="281"/>
      <c r="G26" s="281"/>
    </row>
    <row r="27" spans="1:7" x14ac:dyDescent="0.25">
      <c r="A27" s="283" t="s">
        <v>136</v>
      </c>
      <c r="B27" s="284"/>
      <c r="C27" s="284"/>
      <c r="D27" s="281"/>
      <c r="E27" s="281"/>
      <c r="F27" s="281"/>
      <c r="G27" s="281"/>
    </row>
    <row r="28" spans="1:7" x14ac:dyDescent="0.25">
      <c r="A28" s="284" t="s">
        <v>819</v>
      </c>
      <c r="B28" s="284"/>
      <c r="C28" s="284"/>
      <c r="D28" s="281"/>
      <c r="E28" s="281"/>
      <c r="F28" s="281"/>
      <c r="G28" s="281"/>
    </row>
    <row r="29" spans="1:7" x14ac:dyDescent="0.25">
      <c r="A29" s="284"/>
      <c r="B29" s="284"/>
      <c r="C29" s="284"/>
      <c r="D29" s="281"/>
      <c r="E29" s="281"/>
      <c r="F29" s="281"/>
      <c r="G29" s="281"/>
    </row>
    <row r="30" spans="1:7" x14ac:dyDescent="0.25">
      <c r="A30" s="283" t="s">
        <v>145</v>
      </c>
      <c r="B30" s="607"/>
      <c r="C30" s="284"/>
      <c r="D30" s="281"/>
      <c r="E30" s="281"/>
      <c r="F30" s="281"/>
      <c r="G30" s="281"/>
    </row>
    <row r="31" spans="1:7" x14ac:dyDescent="0.25">
      <c r="A31" s="284" t="s">
        <v>820</v>
      </c>
      <c r="B31" s="608">
        <v>3963922002</v>
      </c>
      <c r="C31" s="337">
        <v>3780352670</v>
      </c>
      <c r="D31" s="281"/>
      <c r="E31" s="281"/>
      <c r="F31" s="281"/>
      <c r="G31" s="281"/>
    </row>
    <row r="32" spans="1:7" x14ac:dyDescent="0.25">
      <c r="A32" s="284" t="s">
        <v>821</v>
      </c>
      <c r="B32" s="608"/>
      <c r="C32" s="337"/>
      <c r="D32" s="281"/>
      <c r="E32" s="281"/>
      <c r="F32" s="281"/>
      <c r="G32" s="281"/>
    </row>
    <row r="33" spans="1:7" x14ac:dyDescent="0.25">
      <c r="A33" s="283" t="s">
        <v>822</v>
      </c>
      <c r="B33" s="284"/>
      <c r="C33" s="284"/>
      <c r="D33" s="281"/>
      <c r="E33" s="281"/>
      <c r="F33" s="281"/>
      <c r="G33" s="281"/>
    </row>
    <row r="34" spans="1:7" x14ac:dyDescent="0.25">
      <c r="A34" s="284" t="s">
        <v>823</v>
      </c>
      <c r="B34" s="284"/>
      <c r="C34" s="284"/>
      <c r="D34" s="281"/>
      <c r="E34" s="281"/>
      <c r="F34" s="281"/>
      <c r="G34" s="281"/>
    </row>
    <row r="35" spans="1:7" x14ac:dyDescent="0.25">
      <c r="A35" s="281"/>
      <c r="B35" s="281"/>
      <c r="C35" s="281"/>
      <c r="D35" s="281"/>
      <c r="E35" s="281"/>
      <c r="F35" s="281"/>
      <c r="G35" s="281"/>
    </row>
    <row r="36" spans="1:7" x14ac:dyDescent="0.25">
      <c r="A36" s="281"/>
      <c r="B36" s="281"/>
      <c r="C36" s="281"/>
      <c r="D36" s="281"/>
      <c r="E36" s="281"/>
      <c r="F36" s="281"/>
      <c r="G36" s="281"/>
    </row>
  </sheetData>
  <mergeCells count="2">
    <mergeCell ref="A8:G8"/>
    <mergeCell ref="A24:F24"/>
  </mergeCells>
  <hyperlinks>
    <hyperlink ref="C1" location="Indice!A1" display="Indice"/>
  </hyperlinks>
  <pageMargins left="0.7" right="0.7" top="0.75" bottom="0.75" header="0.3" footer="0.3"/>
  <pageSetup orientation="portrait"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6"/>
  <dimension ref="A1:C179"/>
  <sheetViews>
    <sheetView workbookViewId="0">
      <selection activeCell="B12" sqref="B12"/>
    </sheetView>
  </sheetViews>
  <sheetFormatPr baseColWidth="10" defaultRowHeight="15" x14ac:dyDescent="0.25"/>
  <cols>
    <col min="1" max="1" width="11.42578125" style="196"/>
    <col min="2" max="2" width="66.140625" style="196" bestFit="1" customWidth="1"/>
  </cols>
  <sheetData>
    <row r="1" spans="1:3" x14ac:dyDescent="0.25">
      <c r="A1" s="196" t="s">
        <v>364</v>
      </c>
      <c r="B1" s="196" t="s">
        <v>684</v>
      </c>
      <c r="C1" s="119" t="s">
        <v>827</v>
      </c>
    </row>
    <row r="2" spans="1:3" x14ac:dyDescent="0.25">
      <c r="A2" s="196" t="s">
        <v>363</v>
      </c>
      <c r="B2" s="196" t="s">
        <v>550</v>
      </c>
    </row>
    <row r="3" spans="1:3" x14ac:dyDescent="0.25">
      <c r="A3" s="196" t="s">
        <v>452</v>
      </c>
      <c r="B3" s="196" t="s">
        <v>616</v>
      </c>
    </row>
    <row r="4" spans="1:3" x14ac:dyDescent="0.25">
      <c r="A4" s="196" t="s">
        <v>408</v>
      </c>
      <c r="B4" s="196" t="s">
        <v>409</v>
      </c>
    </row>
    <row r="5" spans="1:3" x14ac:dyDescent="0.25">
      <c r="A5" s="196" t="s">
        <v>410</v>
      </c>
      <c r="B5" s="196" t="s">
        <v>564</v>
      </c>
    </row>
    <row r="6" spans="1:3" x14ac:dyDescent="0.25">
      <c r="A6" s="196" t="s">
        <v>411</v>
      </c>
      <c r="B6" s="196" t="s">
        <v>565</v>
      </c>
    </row>
    <row r="7" spans="1:3" x14ac:dyDescent="0.25">
      <c r="A7" s="196" t="s">
        <v>412</v>
      </c>
      <c r="B7" s="196" t="s">
        <v>566</v>
      </c>
    </row>
    <row r="8" spans="1:3" x14ac:dyDescent="0.25">
      <c r="A8" s="196" t="s">
        <v>413</v>
      </c>
      <c r="B8" s="196" t="s">
        <v>567</v>
      </c>
    </row>
    <row r="9" spans="1:3" x14ac:dyDescent="0.25">
      <c r="A9" s="196" t="s">
        <v>414</v>
      </c>
      <c r="B9" s="196" t="s">
        <v>568</v>
      </c>
    </row>
    <row r="10" spans="1:3" x14ac:dyDescent="0.25">
      <c r="A10" s="196" t="s">
        <v>415</v>
      </c>
      <c r="B10" s="196" t="s">
        <v>569</v>
      </c>
    </row>
    <row r="11" spans="1:3" x14ac:dyDescent="0.25">
      <c r="A11" s="196" t="s">
        <v>416</v>
      </c>
      <c r="B11" s="196" t="s">
        <v>570</v>
      </c>
    </row>
    <row r="12" spans="1:3" x14ac:dyDescent="0.25">
      <c r="A12" s="196" t="s">
        <v>417</v>
      </c>
      <c r="B12" s="196" t="s">
        <v>571</v>
      </c>
    </row>
    <row r="13" spans="1:3" x14ac:dyDescent="0.25">
      <c r="A13" s="196" t="s">
        <v>418</v>
      </c>
      <c r="B13" s="196" t="s">
        <v>572</v>
      </c>
    </row>
    <row r="14" spans="1:3" x14ac:dyDescent="0.25">
      <c r="A14" s="196" t="s">
        <v>419</v>
      </c>
      <c r="B14" s="196" t="s">
        <v>573</v>
      </c>
    </row>
    <row r="15" spans="1:3" x14ac:dyDescent="0.25">
      <c r="A15" s="196" t="s">
        <v>420</v>
      </c>
      <c r="B15" s="196" t="s">
        <v>574</v>
      </c>
    </row>
    <row r="16" spans="1:3" x14ac:dyDescent="0.25">
      <c r="A16" s="196" t="s">
        <v>421</v>
      </c>
      <c r="B16" s="196" t="s">
        <v>575</v>
      </c>
    </row>
    <row r="17" spans="1:2" x14ac:dyDescent="0.25">
      <c r="A17" s="196" t="s">
        <v>422</v>
      </c>
      <c r="B17" s="196" t="s">
        <v>576</v>
      </c>
    </row>
    <row r="18" spans="1:2" x14ac:dyDescent="0.25">
      <c r="A18" s="196" t="s">
        <v>423</v>
      </c>
      <c r="B18" s="196" t="s">
        <v>577</v>
      </c>
    </row>
    <row r="19" spans="1:2" x14ac:dyDescent="0.25">
      <c r="A19" s="196" t="s">
        <v>424</v>
      </c>
      <c r="B19" s="196" t="s">
        <v>578</v>
      </c>
    </row>
    <row r="20" spans="1:2" x14ac:dyDescent="0.25">
      <c r="A20" s="196" t="s">
        <v>425</v>
      </c>
      <c r="B20" s="196" t="s">
        <v>579</v>
      </c>
    </row>
    <row r="21" spans="1:2" x14ac:dyDescent="0.25">
      <c r="A21" s="196" t="s">
        <v>426</v>
      </c>
      <c r="B21" s="196" t="s">
        <v>580</v>
      </c>
    </row>
    <row r="22" spans="1:2" x14ac:dyDescent="0.25">
      <c r="A22" s="196" t="s">
        <v>427</v>
      </c>
      <c r="B22" s="196" t="s">
        <v>581</v>
      </c>
    </row>
    <row r="23" spans="1:2" x14ac:dyDescent="0.25">
      <c r="A23" s="196" t="s">
        <v>582</v>
      </c>
      <c r="B23" s="196" t="s">
        <v>583</v>
      </c>
    </row>
    <row r="24" spans="1:2" x14ac:dyDescent="0.25">
      <c r="A24" s="196" t="s">
        <v>428</v>
      </c>
      <c r="B24" s="196" t="s">
        <v>584</v>
      </c>
    </row>
    <row r="25" spans="1:2" x14ac:dyDescent="0.25">
      <c r="A25" s="196" t="s">
        <v>429</v>
      </c>
      <c r="B25" s="196" t="s">
        <v>585</v>
      </c>
    </row>
    <row r="26" spans="1:2" x14ac:dyDescent="0.25">
      <c r="A26" s="196" t="s">
        <v>430</v>
      </c>
      <c r="B26" s="196" t="s">
        <v>586</v>
      </c>
    </row>
    <row r="27" spans="1:2" x14ac:dyDescent="0.25">
      <c r="A27" s="196" t="s">
        <v>431</v>
      </c>
      <c r="B27" s="196" t="s">
        <v>587</v>
      </c>
    </row>
    <row r="28" spans="1:2" x14ac:dyDescent="0.25">
      <c r="A28" s="196" t="s">
        <v>432</v>
      </c>
      <c r="B28" s="196" t="s">
        <v>588</v>
      </c>
    </row>
    <row r="29" spans="1:2" x14ac:dyDescent="0.25">
      <c r="A29" s="196" t="s">
        <v>433</v>
      </c>
      <c r="B29" s="196" t="s">
        <v>589</v>
      </c>
    </row>
    <row r="30" spans="1:2" x14ac:dyDescent="0.25">
      <c r="A30" s="196" t="s">
        <v>434</v>
      </c>
      <c r="B30" s="196" t="s">
        <v>590</v>
      </c>
    </row>
    <row r="31" spans="1:2" x14ac:dyDescent="0.25">
      <c r="A31" s="196" t="s">
        <v>435</v>
      </c>
      <c r="B31" s="196" t="s">
        <v>591</v>
      </c>
    </row>
    <row r="32" spans="1:2" x14ac:dyDescent="0.25">
      <c r="A32" s="196" t="s">
        <v>592</v>
      </c>
      <c r="B32" s="196" t="s">
        <v>593</v>
      </c>
    </row>
    <row r="33" spans="1:2" x14ac:dyDescent="0.25">
      <c r="A33" s="196" t="s">
        <v>436</v>
      </c>
      <c r="B33" s="196" t="s">
        <v>594</v>
      </c>
    </row>
    <row r="34" spans="1:2" x14ac:dyDescent="0.25">
      <c r="A34" s="196" t="s">
        <v>595</v>
      </c>
      <c r="B34" s="196" t="s">
        <v>596</v>
      </c>
    </row>
    <row r="35" spans="1:2" x14ac:dyDescent="0.25">
      <c r="A35" s="196" t="s">
        <v>597</v>
      </c>
      <c r="B35" s="196" t="s">
        <v>598</v>
      </c>
    </row>
    <row r="36" spans="1:2" x14ac:dyDescent="0.25">
      <c r="A36" s="196" t="s">
        <v>437</v>
      </c>
      <c r="B36" s="196" t="s">
        <v>599</v>
      </c>
    </row>
    <row r="37" spans="1:2" x14ac:dyDescent="0.25">
      <c r="A37" s="196" t="s">
        <v>438</v>
      </c>
      <c r="B37" s="196" t="s">
        <v>600</v>
      </c>
    </row>
    <row r="38" spans="1:2" x14ac:dyDescent="0.25">
      <c r="A38" s="196" t="s">
        <v>439</v>
      </c>
      <c r="B38" s="196" t="s">
        <v>601</v>
      </c>
    </row>
    <row r="39" spans="1:2" x14ac:dyDescent="0.25">
      <c r="A39" s="196" t="s">
        <v>602</v>
      </c>
      <c r="B39" s="196" t="s">
        <v>603</v>
      </c>
    </row>
    <row r="40" spans="1:2" x14ac:dyDescent="0.25">
      <c r="A40" s="196" t="s">
        <v>440</v>
      </c>
      <c r="B40" s="196" t="s">
        <v>604</v>
      </c>
    </row>
    <row r="41" spans="1:2" x14ac:dyDescent="0.25">
      <c r="A41" s="196" t="s">
        <v>441</v>
      </c>
      <c r="B41" s="196" t="s">
        <v>605</v>
      </c>
    </row>
    <row r="42" spans="1:2" x14ac:dyDescent="0.25">
      <c r="A42" s="196" t="s">
        <v>442</v>
      </c>
      <c r="B42" s="196" t="s">
        <v>606</v>
      </c>
    </row>
    <row r="43" spans="1:2" x14ac:dyDescent="0.25">
      <c r="A43" s="196" t="s">
        <v>443</v>
      </c>
      <c r="B43" s="196" t="s">
        <v>607</v>
      </c>
    </row>
    <row r="44" spans="1:2" x14ac:dyDescent="0.25">
      <c r="A44" s="196" t="s">
        <v>444</v>
      </c>
      <c r="B44" s="196" t="s">
        <v>608</v>
      </c>
    </row>
    <row r="45" spans="1:2" x14ac:dyDescent="0.25">
      <c r="A45" s="196" t="s">
        <v>445</v>
      </c>
      <c r="B45" s="196" t="s">
        <v>609</v>
      </c>
    </row>
    <row r="46" spans="1:2" x14ac:dyDescent="0.25">
      <c r="A46" s="196" t="s">
        <v>446</v>
      </c>
      <c r="B46" s="196" t="s">
        <v>610</v>
      </c>
    </row>
    <row r="47" spans="1:2" x14ac:dyDescent="0.25">
      <c r="A47" s="196" t="s">
        <v>447</v>
      </c>
      <c r="B47" s="196" t="s">
        <v>611</v>
      </c>
    </row>
    <row r="48" spans="1:2" x14ac:dyDescent="0.25">
      <c r="A48" s="196" t="s">
        <v>448</v>
      </c>
      <c r="B48" s="196" t="s">
        <v>612</v>
      </c>
    </row>
    <row r="49" spans="1:2" x14ac:dyDescent="0.25">
      <c r="A49" s="196" t="s">
        <v>449</v>
      </c>
      <c r="B49" s="196" t="s">
        <v>613</v>
      </c>
    </row>
    <row r="50" spans="1:2" x14ac:dyDescent="0.25">
      <c r="A50" s="196" t="s">
        <v>450</v>
      </c>
      <c r="B50" s="196" t="s">
        <v>614</v>
      </c>
    </row>
    <row r="51" spans="1:2" x14ac:dyDescent="0.25">
      <c r="A51" s="196" t="s">
        <v>451</v>
      </c>
      <c r="B51" s="196" t="s">
        <v>615</v>
      </c>
    </row>
    <row r="52" spans="1:2" x14ac:dyDescent="0.25">
      <c r="A52" s="196" t="s">
        <v>453</v>
      </c>
      <c r="B52" s="196" t="s">
        <v>617</v>
      </c>
    </row>
    <row r="53" spans="1:2" x14ac:dyDescent="0.25">
      <c r="A53" s="196" t="s">
        <v>454</v>
      </c>
      <c r="B53" s="196" t="s">
        <v>618</v>
      </c>
    </row>
    <row r="54" spans="1:2" x14ac:dyDescent="0.25">
      <c r="A54" s="196" t="s">
        <v>455</v>
      </c>
      <c r="B54" s="196" t="s">
        <v>619</v>
      </c>
    </row>
    <row r="55" spans="1:2" x14ac:dyDescent="0.25">
      <c r="A55" s="196" t="s">
        <v>456</v>
      </c>
      <c r="B55" s="196" t="s">
        <v>620</v>
      </c>
    </row>
    <row r="56" spans="1:2" x14ac:dyDescent="0.25">
      <c r="A56" s="196" t="s">
        <v>457</v>
      </c>
      <c r="B56" s="196" t="s">
        <v>621</v>
      </c>
    </row>
    <row r="57" spans="1:2" x14ac:dyDescent="0.25">
      <c r="A57" s="196" t="s">
        <v>458</v>
      </c>
      <c r="B57" s="196" t="s">
        <v>622</v>
      </c>
    </row>
    <row r="58" spans="1:2" x14ac:dyDescent="0.25">
      <c r="A58" s="196" t="s">
        <v>459</v>
      </c>
      <c r="B58" s="196" t="s">
        <v>623</v>
      </c>
    </row>
    <row r="59" spans="1:2" x14ac:dyDescent="0.25">
      <c r="A59" s="196" t="s">
        <v>460</v>
      </c>
      <c r="B59" s="196" t="s">
        <v>624</v>
      </c>
    </row>
    <row r="60" spans="1:2" x14ac:dyDescent="0.25">
      <c r="A60" s="196" t="s">
        <v>461</v>
      </c>
      <c r="B60" s="196" t="s">
        <v>625</v>
      </c>
    </row>
    <row r="61" spans="1:2" x14ac:dyDescent="0.25">
      <c r="A61" s="196" t="s">
        <v>462</v>
      </c>
      <c r="B61" s="196" t="s">
        <v>626</v>
      </c>
    </row>
    <row r="62" spans="1:2" x14ac:dyDescent="0.25">
      <c r="A62" s="196" t="s">
        <v>463</v>
      </c>
      <c r="B62" s="196" t="s">
        <v>627</v>
      </c>
    </row>
    <row r="63" spans="1:2" x14ac:dyDescent="0.25">
      <c r="A63" s="196" t="s">
        <v>464</v>
      </c>
      <c r="B63" s="196" t="s">
        <v>628</v>
      </c>
    </row>
    <row r="64" spans="1:2" x14ac:dyDescent="0.25">
      <c r="A64" s="196" t="s">
        <v>465</v>
      </c>
      <c r="B64" s="196" t="s">
        <v>629</v>
      </c>
    </row>
    <row r="65" spans="1:2" x14ac:dyDescent="0.25">
      <c r="A65" s="196" t="s">
        <v>466</v>
      </c>
      <c r="B65" s="196" t="s">
        <v>630</v>
      </c>
    </row>
    <row r="66" spans="1:2" x14ac:dyDescent="0.25">
      <c r="A66" s="196" t="s">
        <v>467</v>
      </c>
      <c r="B66" s="196" t="s">
        <v>631</v>
      </c>
    </row>
    <row r="67" spans="1:2" x14ac:dyDescent="0.25">
      <c r="A67" s="196" t="s">
        <v>468</v>
      </c>
      <c r="B67" s="196" t="s">
        <v>632</v>
      </c>
    </row>
    <row r="68" spans="1:2" x14ac:dyDescent="0.25">
      <c r="A68" s="196" t="s">
        <v>469</v>
      </c>
      <c r="B68" s="196" t="s">
        <v>633</v>
      </c>
    </row>
    <row r="69" spans="1:2" x14ac:dyDescent="0.25">
      <c r="A69" s="196" t="s">
        <v>470</v>
      </c>
      <c r="B69" s="196" t="s">
        <v>634</v>
      </c>
    </row>
    <row r="70" spans="1:2" x14ac:dyDescent="0.25">
      <c r="A70" s="196" t="s">
        <v>471</v>
      </c>
      <c r="B70" s="196" t="s">
        <v>635</v>
      </c>
    </row>
    <row r="71" spans="1:2" x14ac:dyDescent="0.25">
      <c r="A71" s="196" t="s">
        <v>472</v>
      </c>
      <c r="B71" s="196" t="s">
        <v>636</v>
      </c>
    </row>
    <row r="72" spans="1:2" x14ac:dyDescent="0.25">
      <c r="A72" s="196" t="s">
        <v>473</v>
      </c>
      <c r="B72" s="196" t="s">
        <v>637</v>
      </c>
    </row>
    <row r="73" spans="1:2" x14ac:dyDescent="0.25">
      <c r="A73" s="196" t="s">
        <v>474</v>
      </c>
      <c r="B73" s="196" t="s">
        <v>638</v>
      </c>
    </row>
    <row r="74" spans="1:2" x14ac:dyDescent="0.25">
      <c r="A74" s="196" t="s">
        <v>475</v>
      </c>
      <c r="B74" s="196" t="s">
        <v>639</v>
      </c>
    </row>
    <row r="75" spans="1:2" x14ac:dyDescent="0.25">
      <c r="A75" s="196" t="s">
        <v>476</v>
      </c>
      <c r="B75" s="196" t="s">
        <v>640</v>
      </c>
    </row>
    <row r="76" spans="1:2" x14ac:dyDescent="0.25">
      <c r="A76" s="196" t="s">
        <v>477</v>
      </c>
      <c r="B76" s="196" t="s">
        <v>641</v>
      </c>
    </row>
    <row r="77" spans="1:2" x14ac:dyDescent="0.25">
      <c r="A77" s="196" t="s">
        <v>478</v>
      </c>
      <c r="B77" s="196" t="s">
        <v>642</v>
      </c>
    </row>
    <row r="78" spans="1:2" x14ac:dyDescent="0.25">
      <c r="A78" s="196" t="s">
        <v>479</v>
      </c>
      <c r="B78" s="196" t="s">
        <v>643</v>
      </c>
    </row>
    <row r="79" spans="1:2" x14ac:dyDescent="0.25">
      <c r="A79" s="196" t="s">
        <v>480</v>
      </c>
      <c r="B79" s="196" t="s">
        <v>644</v>
      </c>
    </row>
    <row r="80" spans="1:2" x14ac:dyDescent="0.25">
      <c r="A80" s="196" t="s">
        <v>481</v>
      </c>
      <c r="B80" s="196" t="s">
        <v>645</v>
      </c>
    </row>
    <row r="81" spans="1:2" x14ac:dyDescent="0.25">
      <c r="A81" s="196" t="s">
        <v>482</v>
      </c>
      <c r="B81" s="196" t="s">
        <v>646</v>
      </c>
    </row>
    <row r="82" spans="1:2" x14ac:dyDescent="0.25">
      <c r="A82" s="196" t="s">
        <v>483</v>
      </c>
      <c r="B82" s="196" t="s">
        <v>647</v>
      </c>
    </row>
    <row r="83" spans="1:2" x14ac:dyDescent="0.25">
      <c r="A83" s="196" t="s">
        <v>484</v>
      </c>
      <c r="B83" s="196" t="s">
        <v>648</v>
      </c>
    </row>
    <row r="84" spans="1:2" x14ac:dyDescent="0.25">
      <c r="A84" s="196" t="s">
        <v>485</v>
      </c>
      <c r="B84" s="196" t="s">
        <v>649</v>
      </c>
    </row>
    <row r="85" spans="1:2" x14ac:dyDescent="0.25">
      <c r="A85" s="196" t="s">
        <v>486</v>
      </c>
      <c r="B85" s="196" t="s">
        <v>650</v>
      </c>
    </row>
    <row r="86" spans="1:2" x14ac:dyDescent="0.25">
      <c r="A86" s="196" t="s">
        <v>487</v>
      </c>
      <c r="B86" s="196" t="s">
        <v>651</v>
      </c>
    </row>
    <row r="87" spans="1:2" x14ac:dyDescent="0.25">
      <c r="A87" s="196" t="s">
        <v>488</v>
      </c>
      <c r="B87" s="196" t="s">
        <v>652</v>
      </c>
    </row>
    <row r="88" spans="1:2" x14ac:dyDescent="0.25">
      <c r="A88" s="196" t="s">
        <v>489</v>
      </c>
      <c r="B88" s="196" t="s">
        <v>653</v>
      </c>
    </row>
    <row r="89" spans="1:2" x14ac:dyDescent="0.25">
      <c r="A89" s="196" t="s">
        <v>490</v>
      </c>
      <c r="B89" s="196" t="s">
        <v>654</v>
      </c>
    </row>
    <row r="90" spans="1:2" x14ac:dyDescent="0.25">
      <c r="A90" s="196" t="s">
        <v>491</v>
      </c>
      <c r="B90" s="196" t="s">
        <v>655</v>
      </c>
    </row>
    <row r="91" spans="1:2" x14ac:dyDescent="0.25">
      <c r="A91" s="196" t="s">
        <v>492</v>
      </c>
      <c r="B91" s="196" t="s">
        <v>656</v>
      </c>
    </row>
    <row r="92" spans="1:2" x14ac:dyDescent="0.25">
      <c r="A92" s="196" t="s">
        <v>493</v>
      </c>
      <c r="B92" s="196" t="s">
        <v>657</v>
      </c>
    </row>
    <row r="93" spans="1:2" x14ac:dyDescent="0.25">
      <c r="A93" s="196" t="s">
        <v>494</v>
      </c>
      <c r="B93" s="196" t="s">
        <v>658</v>
      </c>
    </row>
    <row r="94" spans="1:2" x14ac:dyDescent="0.25">
      <c r="A94" s="196" t="s">
        <v>495</v>
      </c>
      <c r="B94" s="196" t="s">
        <v>659</v>
      </c>
    </row>
    <row r="95" spans="1:2" x14ac:dyDescent="0.25">
      <c r="A95" s="196" t="s">
        <v>496</v>
      </c>
      <c r="B95" s="196" t="s">
        <v>660</v>
      </c>
    </row>
    <row r="96" spans="1:2" x14ac:dyDescent="0.25">
      <c r="A96" s="196" t="s">
        <v>497</v>
      </c>
      <c r="B96" s="196" t="s">
        <v>661</v>
      </c>
    </row>
    <row r="97" spans="1:2" x14ac:dyDescent="0.25">
      <c r="A97" s="196" t="s">
        <v>498</v>
      </c>
      <c r="B97" s="196" t="s">
        <v>662</v>
      </c>
    </row>
    <row r="98" spans="1:2" x14ac:dyDescent="0.25">
      <c r="A98" s="196" t="s">
        <v>499</v>
      </c>
      <c r="B98" s="196" t="s">
        <v>663</v>
      </c>
    </row>
    <row r="99" spans="1:2" x14ac:dyDescent="0.25">
      <c r="A99" s="196" t="s">
        <v>500</v>
      </c>
      <c r="B99" s="196" t="s">
        <v>664</v>
      </c>
    </row>
    <row r="100" spans="1:2" x14ac:dyDescent="0.25">
      <c r="A100" s="196" t="s">
        <v>501</v>
      </c>
      <c r="B100" s="196" t="s">
        <v>665</v>
      </c>
    </row>
    <row r="101" spans="1:2" x14ac:dyDescent="0.25">
      <c r="A101" s="196" t="s">
        <v>502</v>
      </c>
      <c r="B101" s="196" t="s">
        <v>666</v>
      </c>
    </row>
    <row r="102" spans="1:2" x14ac:dyDescent="0.25">
      <c r="A102" s="196" t="s">
        <v>503</v>
      </c>
      <c r="B102" s="196" t="s">
        <v>667</v>
      </c>
    </row>
    <row r="103" spans="1:2" x14ac:dyDescent="0.25">
      <c r="A103" s="196" t="s">
        <v>668</v>
      </c>
      <c r="B103" s="196" t="s">
        <v>669</v>
      </c>
    </row>
    <row r="104" spans="1:2" x14ac:dyDescent="0.25">
      <c r="A104" s="196" t="s">
        <v>504</v>
      </c>
      <c r="B104" s="196" t="s">
        <v>670</v>
      </c>
    </row>
    <row r="105" spans="1:2" x14ac:dyDescent="0.25">
      <c r="A105" s="196" t="s">
        <v>505</v>
      </c>
      <c r="B105" s="196" t="s">
        <v>671</v>
      </c>
    </row>
    <row r="106" spans="1:2" x14ac:dyDescent="0.25">
      <c r="A106" s="196" t="s">
        <v>506</v>
      </c>
      <c r="B106" s="196" t="s">
        <v>672</v>
      </c>
    </row>
    <row r="107" spans="1:2" x14ac:dyDescent="0.25">
      <c r="A107" s="196" t="s">
        <v>507</v>
      </c>
      <c r="B107" s="196" t="s">
        <v>673</v>
      </c>
    </row>
    <row r="108" spans="1:2" x14ac:dyDescent="0.25">
      <c r="A108" s="196" t="s">
        <v>508</v>
      </c>
      <c r="B108" s="196" t="s">
        <v>674</v>
      </c>
    </row>
    <row r="109" spans="1:2" x14ac:dyDescent="0.25">
      <c r="A109" s="196" t="s">
        <v>509</v>
      </c>
      <c r="B109" s="196" t="s">
        <v>675</v>
      </c>
    </row>
    <row r="110" spans="1:2" x14ac:dyDescent="0.25">
      <c r="A110" s="196" t="s">
        <v>510</v>
      </c>
      <c r="B110" s="196" t="s">
        <v>676</v>
      </c>
    </row>
    <row r="111" spans="1:2" x14ac:dyDescent="0.25">
      <c r="A111" s="196" t="s">
        <v>511</v>
      </c>
      <c r="B111" s="196" t="s">
        <v>512</v>
      </c>
    </row>
    <row r="112" spans="1:2" x14ac:dyDescent="0.25">
      <c r="A112" s="196" t="s">
        <v>513</v>
      </c>
      <c r="B112" s="196" t="s">
        <v>677</v>
      </c>
    </row>
    <row r="113" spans="1:2" x14ac:dyDescent="0.25">
      <c r="A113" s="196" t="s">
        <v>514</v>
      </c>
      <c r="B113" s="196" t="s">
        <v>678</v>
      </c>
    </row>
    <row r="114" spans="1:2" x14ac:dyDescent="0.25">
      <c r="A114" s="196" t="s">
        <v>515</v>
      </c>
      <c r="B114" s="196" t="s">
        <v>679</v>
      </c>
    </row>
    <row r="115" spans="1:2" x14ac:dyDescent="0.25">
      <c r="A115" s="196" t="s">
        <v>516</v>
      </c>
      <c r="B115" s="196" t="s">
        <v>680</v>
      </c>
    </row>
    <row r="116" spans="1:2" x14ac:dyDescent="0.25">
      <c r="A116" s="196" t="s">
        <v>517</v>
      </c>
      <c r="B116" s="196" t="s">
        <v>681</v>
      </c>
    </row>
    <row r="117" spans="1:2" x14ac:dyDescent="0.25">
      <c r="A117" s="196" t="s">
        <v>518</v>
      </c>
      <c r="B117" s="196" t="s">
        <v>682</v>
      </c>
    </row>
    <row r="118" spans="1:2" x14ac:dyDescent="0.25">
      <c r="A118" s="196" t="s">
        <v>519</v>
      </c>
      <c r="B118" s="196" t="s">
        <v>683</v>
      </c>
    </row>
    <row r="119" spans="1:2" x14ac:dyDescent="0.25">
      <c r="A119" s="196" t="s">
        <v>520</v>
      </c>
      <c r="B119" s="196" t="s">
        <v>685</v>
      </c>
    </row>
    <row r="120" spans="1:2" x14ac:dyDescent="0.25">
      <c r="A120" s="196" t="s">
        <v>521</v>
      </c>
      <c r="B120" s="196" t="s">
        <v>686</v>
      </c>
    </row>
    <row r="121" spans="1:2" x14ac:dyDescent="0.25">
      <c r="A121" s="196" t="s">
        <v>522</v>
      </c>
      <c r="B121" s="196" t="s">
        <v>687</v>
      </c>
    </row>
    <row r="122" spans="1:2" x14ac:dyDescent="0.25">
      <c r="A122" s="196" t="s">
        <v>523</v>
      </c>
      <c r="B122" s="196" t="s">
        <v>688</v>
      </c>
    </row>
    <row r="123" spans="1:2" x14ac:dyDescent="0.25">
      <c r="A123" s="196" t="s">
        <v>524</v>
      </c>
      <c r="B123" s="196" t="s">
        <v>689</v>
      </c>
    </row>
    <row r="124" spans="1:2" x14ac:dyDescent="0.25">
      <c r="A124" s="196" t="s">
        <v>525</v>
      </c>
      <c r="B124" s="196" t="s">
        <v>690</v>
      </c>
    </row>
    <row r="125" spans="1:2" x14ac:dyDescent="0.25">
      <c r="A125" s="196" t="s">
        <v>526</v>
      </c>
      <c r="B125" s="196" t="s">
        <v>691</v>
      </c>
    </row>
    <row r="126" spans="1:2" x14ac:dyDescent="0.25">
      <c r="A126" s="196" t="s">
        <v>527</v>
      </c>
      <c r="B126" s="196" t="s">
        <v>692</v>
      </c>
    </row>
    <row r="127" spans="1:2" x14ac:dyDescent="0.25">
      <c r="A127" s="196" t="s">
        <v>528</v>
      </c>
      <c r="B127" s="196" t="s">
        <v>693</v>
      </c>
    </row>
    <row r="128" spans="1:2" x14ac:dyDescent="0.25">
      <c r="A128" s="196" t="s">
        <v>529</v>
      </c>
      <c r="B128" s="196" t="s">
        <v>694</v>
      </c>
    </row>
    <row r="129" spans="1:2" x14ac:dyDescent="0.25">
      <c r="A129" s="196" t="s">
        <v>530</v>
      </c>
      <c r="B129" s="196" t="s">
        <v>695</v>
      </c>
    </row>
    <row r="130" spans="1:2" x14ac:dyDescent="0.25">
      <c r="A130" s="196" t="s">
        <v>531</v>
      </c>
      <c r="B130" s="196" t="s">
        <v>696</v>
      </c>
    </row>
    <row r="131" spans="1:2" x14ac:dyDescent="0.25">
      <c r="A131" s="196" t="s">
        <v>532</v>
      </c>
      <c r="B131" s="196" t="s">
        <v>697</v>
      </c>
    </row>
    <row r="132" spans="1:2" x14ac:dyDescent="0.25">
      <c r="A132" s="196" t="s">
        <v>533</v>
      </c>
      <c r="B132" s="196" t="s">
        <v>698</v>
      </c>
    </row>
    <row r="133" spans="1:2" x14ac:dyDescent="0.25">
      <c r="A133" s="196" t="s">
        <v>534</v>
      </c>
      <c r="B133" s="196" t="s">
        <v>699</v>
      </c>
    </row>
    <row r="134" spans="1:2" x14ac:dyDescent="0.25">
      <c r="A134" s="196" t="s">
        <v>700</v>
      </c>
      <c r="B134" s="196" t="s">
        <v>701</v>
      </c>
    </row>
    <row r="135" spans="1:2" x14ac:dyDescent="0.25">
      <c r="A135" s="196" t="s">
        <v>535</v>
      </c>
      <c r="B135" s="196" t="s">
        <v>702</v>
      </c>
    </row>
    <row r="136" spans="1:2" x14ac:dyDescent="0.25">
      <c r="A136" s="196" t="s">
        <v>536</v>
      </c>
      <c r="B136" s="196" t="s">
        <v>703</v>
      </c>
    </row>
    <row r="137" spans="1:2" x14ac:dyDescent="0.25">
      <c r="A137" s="196" t="s">
        <v>537</v>
      </c>
      <c r="B137" s="196" t="s">
        <v>704</v>
      </c>
    </row>
    <row r="138" spans="1:2" x14ac:dyDescent="0.25">
      <c r="A138" s="196" t="s">
        <v>538</v>
      </c>
      <c r="B138" s="196" t="s">
        <v>705</v>
      </c>
    </row>
    <row r="139" spans="1:2" x14ac:dyDescent="0.25">
      <c r="A139" s="196" t="s">
        <v>539</v>
      </c>
      <c r="B139" s="196" t="s">
        <v>706</v>
      </c>
    </row>
    <row r="140" spans="1:2" x14ac:dyDescent="0.25">
      <c r="A140" s="196" t="s">
        <v>540</v>
      </c>
      <c r="B140" s="196" t="s">
        <v>707</v>
      </c>
    </row>
    <row r="141" spans="1:2" x14ac:dyDescent="0.25">
      <c r="A141" s="196" t="s">
        <v>541</v>
      </c>
      <c r="B141" s="196" t="s">
        <v>708</v>
      </c>
    </row>
    <row r="142" spans="1:2" x14ac:dyDescent="0.25">
      <c r="A142" s="196" t="s">
        <v>542</v>
      </c>
      <c r="B142" s="196" t="s">
        <v>709</v>
      </c>
    </row>
    <row r="143" spans="1:2" x14ac:dyDescent="0.25">
      <c r="A143" s="196" t="s">
        <v>543</v>
      </c>
      <c r="B143" s="196" t="s">
        <v>710</v>
      </c>
    </row>
    <row r="144" spans="1:2" x14ac:dyDescent="0.25">
      <c r="A144" s="196" t="s">
        <v>544</v>
      </c>
      <c r="B144" s="196" t="s">
        <v>711</v>
      </c>
    </row>
    <row r="145" spans="1:2" x14ac:dyDescent="0.25">
      <c r="A145" s="196" t="s">
        <v>545</v>
      </c>
      <c r="B145" s="196" t="s">
        <v>712</v>
      </c>
    </row>
    <row r="146" spans="1:2" x14ac:dyDescent="0.25">
      <c r="A146" s="196" t="s">
        <v>546</v>
      </c>
      <c r="B146" s="196" t="s">
        <v>713</v>
      </c>
    </row>
    <row r="147" spans="1:2" x14ac:dyDescent="0.25">
      <c r="A147" s="196" t="s">
        <v>547</v>
      </c>
      <c r="B147" s="196" t="s">
        <v>714</v>
      </c>
    </row>
    <row r="148" spans="1:2" x14ac:dyDescent="0.25">
      <c r="A148" s="196" t="s">
        <v>548</v>
      </c>
      <c r="B148" s="196" t="s">
        <v>715</v>
      </c>
    </row>
    <row r="149" spans="1:2" x14ac:dyDescent="0.25">
      <c r="A149" s="196" t="s">
        <v>549</v>
      </c>
      <c r="B149" s="196" t="s">
        <v>716</v>
      </c>
    </row>
    <row r="150" spans="1:2" x14ac:dyDescent="0.25">
      <c r="A150" s="196" t="s">
        <v>717</v>
      </c>
      <c r="B150" s="196" t="s">
        <v>718</v>
      </c>
    </row>
    <row r="151" spans="1:2" x14ac:dyDescent="0.25">
      <c r="A151" s="196" t="s">
        <v>719</v>
      </c>
      <c r="B151" s="196" t="s">
        <v>720</v>
      </c>
    </row>
    <row r="152" spans="1:2" x14ac:dyDescent="0.25">
      <c r="A152" s="196" t="s">
        <v>551</v>
      </c>
      <c r="B152" s="196" t="s">
        <v>721</v>
      </c>
    </row>
    <row r="153" spans="1:2" x14ac:dyDescent="0.25">
      <c r="A153" s="196" t="s">
        <v>722</v>
      </c>
      <c r="B153" s="196" t="s">
        <v>723</v>
      </c>
    </row>
    <row r="154" spans="1:2" x14ac:dyDescent="0.25">
      <c r="A154" s="196" t="s">
        <v>552</v>
      </c>
      <c r="B154" s="196" t="s">
        <v>724</v>
      </c>
    </row>
    <row r="155" spans="1:2" x14ac:dyDescent="0.25">
      <c r="A155" s="196" t="s">
        <v>725</v>
      </c>
      <c r="B155" s="196" t="s">
        <v>726</v>
      </c>
    </row>
    <row r="156" spans="1:2" x14ac:dyDescent="0.25">
      <c r="A156" s="196" t="s">
        <v>553</v>
      </c>
      <c r="B156" s="196" t="s">
        <v>727</v>
      </c>
    </row>
    <row r="157" spans="1:2" x14ac:dyDescent="0.25">
      <c r="A157" s="196" t="s">
        <v>554</v>
      </c>
      <c r="B157" s="196" t="s">
        <v>728</v>
      </c>
    </row>
    <row r="158" spans="1:2" x14ac:dyDescent="0.25">
      <c r="A158" s="196" t="s">
        <v>555</v>
      </c>
      <c r="B158" s="196" t="s">
        <v>729</v>
      </c>
    </row>
    <row r="159" spans="1:2" x14ac:dyDescent="0.25">
      <c r="A159" s="196" t="s">
        <v>556</v>
      </c>
      <c r="B159" s="196" t="s">
        <v>730</v>
      </c>
    </row>
    <row r="160" spans="1:2" x14ac:dyDescent="0.25">
      <c r="A160" s="196" t="s">
        <v>731</v>
      </c>
      <c r="B160" s="196" t="s">
        <v>732</v>
      </c>
    </row>
    <row r="161" spans="1:2" x14ac:dyDescent="0.25">
      <c r="A161" s="196" t="s">
        <v>733</v>
      </c>
      <c r="B161" s="196" t="s">
        <v>734</v>
      </c>
    </row>
    <row r="162" spans="1:2" x14ac:dyDescent="0.25">
      <c r="A162" s="196" t="s">
        <v>735</v>
      </c>
      <c r="B162" s="196" t="s">
        <v>736</v>
      </c>
    </row>
    <row r="163" spans="1:2" x14ac:dyDescent="0.25">
      <c r="A163" s="196" t="s">
        <v>737</v>
      </c>
      <c r="B163" s="196" t="s">
        <v>738</v>
      </c>
    </row>
    <row r="164" spans="1:2" x14ac:dyDescent="0.25">
      <c r="A164" s="196" t="s">
        <v>739</v>
      </c>
      <c r="B164" s="196" t="s">
        <v>740</v>
      </c>
    </row>
    <row r="165" spans="1:2" x14ac:dyDescent="0.25">
      <c r="A165" s="196" t="s">
        <v>741</v>
      </c>
      <c r="B165" s="196" t="s">
        <v>742</v>
      </c>
    </row>
    <row r="166" spans="1:2" x14ac:dyDescent="0.25">
      <c r="A166" s="196" t="s">
        <v>557</v>
      </c>
      <c r="B166" s="196" t="s">
        <v>743</v>
      </c>
    </row>
    <row r="167" spans="1:2" x14ac:dyDescent="0.25">
      <c r="A167" s="196" t="s">
        <v>558</v>
      </c>
      <c r="B167" s="196" t="s">
        <v>744</v>
      </c>
    </row>
    <row r="168" spans="1:2" x14ac:dyDescent="0.25">
      <c r="A168" s="196" t="s">
        <v>559</v>
      </c>
      <c r="B168" s="196" t="s">
        <v>745</v>
      </c>
    </row>
    <row r="169" spans="1:2" x14ac:dyDescent="0.25">
      <c r="A169" s="196" t="s">
        <v>746</v>
      </c>
      <c r="B169" s="196" t="s">
        <v>747</v>
      </c>
    </row>
    <row r="170" spans="1:2" x14ac:dyDescent="0.25">
      <c r="A170" s="196" t="s">
        <v>560</v>
      </c>
      <c r="B170" s="196" t="s">
        <v>748</v>
      </c>
    </row>
    <row r="171" spans="1:2" x14ac:dyDescent="0.25">
      <c r="A171" s="196" t="s">
        <v>749</v>
      </c>
      <c r="B171" s="196" t="s">
        <v>750</v>
      </c>
    </row>
    <row r="172" spans="1:2" x14ac:dyDescent="0.25">
      <c r="A172" s="196" t="s">
        <v>751</v>
      </c>
      <c r="B172" s="196" t="s">
        <v>752</v>
      </c>
    </row>
    <row r="173" spans="1:2" x14ac:dyDescent="0.25">
      <c r="A173" s="196" t="s">
        <v>753</v>
      </c>
      <c r="B173" s="196" t="s">
        <v>754</v>
      </c>
    </row>
    <row r="174" spans="1:2" x14ac:dyDescent="0.25">
      <c r="A174" s="196" t="s">
        <v>755</v>
      </c>
      <c r="B174" s="196" t="s">
        <v>756</v>
      </c>
    </row>
    <row r="175" spans="1:2" x14ac:dyDescent="0.25">
      <c r="A175" s="196" t="s">
        <v>757</v>
      </c>
      <c r="B175" s="196" t="s">
        <v>758</v>
      </c>
    </row>
    <row r="176" spans="1:2" x14ac:dyDescent="0.25">
      <c r="A176" s="196" t="s">
        <v>561</v>
      </c>
      <c r="B176" s="196" t="s">
        <v>759</v>
      </c>
    </row>
    <row r="177" spans="1:2" x14ac:dyDescent="0.25">
      <c r="A177" s="196" t="s">
        <v>562</v>
      </c>
      <c r="B177" s="196" t="s">
        <v>760</v>
      </c>
    </row>
    <row r="178" spans="1:2" x14ac:dyDescent="0.25">
      <c r="A178" s="196" t="s">
        <v>563</v>
      </c>
      <c r="B178" s="196" t="s">
        <v>761</v>
      </c>
    </row>
    <row r="179" spans="1:2" x14ac:dyDescent="0.25">
      <c r="A179" s="196" t="s">
        <v>762</v>
      </c>
      <c r="B179" s="196" t="s">
        <v>763</v>
      </c>
    </row>
  </sheetData>
  <hyperlinks>
    <hyperlink ref="C1" location="Indice!A1" display="Índic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U46"/>
  <sheetViews>
    <sheetView showGridLines="0" topLeftCell="A16" zoomScale="80" zoomScaleNormal="80" workbookViewId="0">
      <selection activeCell="J37" sqref="J37"/>
    </sheetView>
  </sheetViews>
  <sheetFormatPr baseColWidth="10" defaultRowHeight="12.75" x14ac:dyDescent="0.2"/>
  <cols>
    <col min="1" max="1" width="40.7109375" style="2" customWidth="1"/>
    <col min="2" max="2" width="0.85546875" style="2" customWidth="1"/>
    <col min="3" max="3" width="19.5703125" style="59" customWidth="1"/>
    <col min="4" max="4" width="2.5703125" style="59" hidden="1" customWidth="1"/>
    <col min="5" max="5" width="1" style="79" customWidth="1"/>
    <col min="6" max="6" width="18.140625" style="59" customWidth="1"/>
    <col min="7" max="7" width="0.85546875" style="79" customWidth="1"/>
    <col min="8" max="8" width="24" style="59" customWidth="1"/>
    <col min="9" max="9" width="1" style="79" customWidth="1"/>
    <col min="10" max="10" width="20" style="59" customWidth="1"/>
    <col min="11" max="11" width="0.7109375" style="79" customWidth="1"/>
    <col min="12" max="12" width="18.42578125" style="59" customWidth="1"/>
    <col min="13" max="13" width="0.7109375" style="79" customWidth="1"/>
    <col min="14" max="14" width="20.42578125" style="59" customWidth="1"/>
    <col min="15" max="15" width="1.140625" style="79" customWidth="1"/>
    <col min="16" max="16" width="19.7109375" style="59" customWidth="1"/>
    <col min="17" max="17" width="1.140625" style="50" customWidth="1"/>
    <col min="18" max="18" width="17.42578125" style="2" bestFit="1" customWidth="1"/>
    <col min="19" max="19" width="1.140625" style="2" customWidth="1"/>
    <col min="20" max="20" width="19.140625" style="2" bestFit="1" customWidth="1"/>
    <col min="21" max="16384" width="11.42578125" style="2"/>
  </cols>
  <sheetData>
    <row r="1" spans="1:21" ht="15" x14ac:dyDescent="0.2">
      <c r="A1" s="2" t="str">
        <f>Indice!C1</f>
        <v>RIEDER &amp; CIA. S.A.C.I.</v>
      </c>
      <c r="H1" s="223" t="s">
        <v>320</v>
      </c>
    </row>
    <row r="3" spans="1:21" ht="15" x14ac:dyDescent="0.25">
      <c r="N3" s="254"/>
      <c r="R3" s="49"/>
    </row>
    <row r="4" spans="1:21" ht="15" x14ac:dyDescent="0.25">
      <c r="B4" s="254"/>
      <c r="C4" s="254"/>
      <c r="D4" s="254"/>
      <c r="E4" s="254"/>
      <c r="F4" s="254" t="s">
        <v>800</v>
      </c>
      <c r="G4" s="254"/>
      <c r="H4" s="254"/>
      <c r="I4" s="254"/>
      <c r="J4" s="254"/>
      <c r="K4" s="254"/>
      <c r="L4" s="254"/>
      <c r="M4" s="254"/>
      <c r="N4" s="254"/>
      <c r="O4" s="254"/>
      <c r="P4" s="254"/>
      <c r="R4" s="49"/>
    </row>
    <row r="5" spans="1:21" ht="15" x14ac:dyDescent="0.25">
      <c r="A5" s="254"/>
      <c r="B5" s="254"/>
      <c r="C5" s="254"/>
      <c r="D5" s="254"/>
      <c r="E5" s="254"/>
      <c r="F5" s="254"/>
      <c r="G5" s="254"/>
      <c r="H5" s="254" t="str">
        <f>IFERROR(IF(Indice!B6="","Al dia... de mes… de año 2XX2…","Al "&amp;DAY(Indice!B6)&amp;" de "&amp;VLOOKUP(MONTH(Indice!B6),Indice!S:T,2,0)&amp;" de "&amp;YEAR(Indice!B6)),"Al dia... de mes… de año 2XX2…")</f>
        <v>Al 31 de Diciembre de 2023</v>
      </c>
      <c r="I5" s="254"/>
      <c r="J5" s="254"/>
      <c r="K5" s="254"/>
      <c r="L5" s="254"/>
      <c r="M5" s="254"/>
      <c r="N5" s="254"/>
      <c r="O5" s="254"/>
      <c r="P5" s="254"/>
      <c r="R5" s="49"/>
    </row>
    <row r="6" spans="1:21" ht="14.25" x14ac:dyDescent="0.2">
      <c r="A6" s="876" t="s">
        <v>248</v>
      </c>
      <c r="B6" s="876"/>
      <c r="C6" s="876"/>
      <c r="D6" s="876"/>
      <c r="E6" s="876"/>
      <c r="F6" s="876"/>
      <c r="G6" s="876"/>
      <c r="H6" s="876"/>
      <c r="I6" s="876"/>
      <c r="J6" s="876"/>
      <c r="K6" s="876"/>
      <c r="L6" s="876"/>
      <c r="M6" s="876"/>
      <c r="N6" s="876"/>
      <c r="O6" s="876"/>
      <c r="P6" s="876"/>
      <c r="R6" s="49"/>
    </row>
    <row r="7" spans="1:21" ht="14.25" x14ac:dyDescent="0.2">
      <c r="A7" s="876" t="s">
        <v>224</v>
      </c>
      <c r="B7" s="876"/>
      <c r="C7" s="876"/>
      <c r="D7" s="876"/>
      <c r="E7" s="876"/>
      <c r="F7" s="876"/>
      <c r="G7" s="876"/>
      <c r="H7" s="876"/>
      <c r="I7" s="876"/>
      <c r="J7" s="876"/>
      <c r="K7" s="876"/>
      <c r="L7" s="876"/>
      <c r="M7" s="876"/>
      <c r="N7" s="876"/>
      <c r="O7" s="876"/>
      <c r="P7" s="876"/>
      <c r="R7" s="49"/>
    </row>
    <row r="8" spans="1:21" ht="14.25" x14ac:dyDescent="0.2">
      <c r="A8" s="163"/>
      <c r="B8" s="163"/>
      <c r="C8" s="163"/>
      <c r="D8" s="163"/>
      <c r="E8" s="163"/>
      <c r="F8" s="163"/>
      <c r="G8" s="163"/>
      <c r="H8" s="163"/>
      <c r="I8" s="163"/>
      <c r="J8" s="163"/>
      <c r="K8" s="163"/>
      <c r="L8" s="163"/>
      <c r="M8" s="163"/>
      <c r="N8" s="163"/>
      <c r="O8" s="163"/>
      <c r="P8" s="163"/>
      <c r="R8" s="49"/>
    </row>
    <row r="9" spans="1:21" ht="14.25" x14ac:dyDescent="0.2">
      <c r="A9" s="163"/>
      <c r="B9" s="163"/>
      <c r="C9" s="163"/>
      <c r="D9" s="163"/>
      <c r="E9" s="163"/>
      <c r="F9" s="163"/>
      <c r="G9" s="163"/>
      <c r="H9" s="163"/>
      <c r="I9" s="163"/>
      <c r="J9" s="163"/>
      <c r="K9" s="163"/>
      <c r="L9" s="163"/>
      <c r="M9" s="163"/>
      <c r="N9" s="163"/>
      <c r="O9" s="163"/>
      <c r="P9" s="163"/>
      <c r="R9" s="49"/>
    </row>
    <row r="10" spans="1:21" ht="25.5" customHeight="1" x14ac:dyDescent="0.2">
      <c r="A10" s="60"/>
      <c r="B10" s="68"/>
      <c r="C10" s="878" t="s">
        <v>232</v>
      </c>
      <c r="D10" s="878"/>
      <c r="E10" s="878"/>
      <c r="F10" s="878"/>
      <c r="G10" s="80"/>
      <c r="H10" s="60"/>
      <c r="I10" s="80"/>
      <c r="J10" s="60"/>
      <c r="K10" s="80"/>
      <c r="L10" s="878" t="s">
        <v>354</v>
      </c>
      <c r="M10" s="878"/>
      <c r="N10" s="878"/>
      <c r="O10" s="878"/>
      <c r="P10" s="878"/>
      <c r="R10" s="49"/>
    </row>
    <row r="11" spans="1:21" ht="15" customHeight="1" x14ac:dyDescent="0.2">
      <c r="A11" s="877"/>
      <c r="C11" s="874" t="s">
        <v>74</v>
      </c>
      <c r="D11" s="61" t="s">
        <v>43</v>
      </c>
      <c r="E11" s="81"/>
      <c r="F11" s="874" t="s">
        <v>75</v>
      </c>
      <c r="G11" s="81"/>
      <c r="H11" s="874" t="s">
        <v>39</v>
      </c>
      <c r="I11" s="81"/>
      <c r="J11" s="874" t="s">
        <v>76</v>
      </c>
      <c r="K11" s="81"/>
      <c r="L11" s="874" t="s">
        <v>77</v>
      </c>
      <c r="M11" s="81"/>
      <c r="N11" s="874" t="s">
        <v>78</v>
      </c>
      <c r="O11" s="81"/>
      <c r="P11" s="874" t="s">
        <v>40</v>
      </c>
      <c r="R11" s="874" t="s">
        <v>79</v>
      </c>
      <c r="S11" s="81"/>
      <c r="T11" s="874" t="s">
        <v>2</v>
      </c>
    </row>
    <row r="12" spans="1:21" ht="15.75" customHeight="1" x14ac:dyDescent="0.2">
      <c r="A12" s="877"/>
      <c r="C12" s="875"/>
      <c r="D12" s="61" t="s">
        <v>44</v>
      </c>
      <c r="E12" s="81"/>
      <c r="F12" s="875"/>
      <c r="G12" s="81"/>
      <c r="H12" s="875"/>
      <c r="I12" s="81"/>
      <c r="J12" s="875"/>
      <c r="K12" s="81"/>
      <c r="L12" s="875"/>
      <c r="M12" s="81"/>
      <c r="N12" s="875"/>
      <c r="O12" s="81"/>
      <c r="P12" s="875" t="s">
        <v>2</v>
      </c>
      <c r="R12" s="875"/>
      <c r="S12" s="81"/>
      <c r="T12" s="875"/>
    </row>
    <row r="13" spans="1:21" ht="8.1" customHeight="1" x14ac:dyDescent="0.2">
      <c r="R13" s="49"/>
    </row>
    <row r="14" spans="1:21" x14ac:dyDescent="0.2">
      <c r="A14" s="95" t="s">
        <v>1710</v>
      </c>
      <c r="B14" s="18"/>
      <c r="C14" s="338">
        <v>482236000000</v>
      </c>
      <c r="D14" s="339"/>
      <c r="E14" s="340"/>
      <c r="F14" s="338"/>
      <c r="G14" s="340"/>
      <c r="H14" s="338">
        <v>-149205194757</v>
      </c>
      <c r="I14" s="340"/>
      <c r="J14" s="338">
        <v>0</v>
      </c>
      <c r="K14" s="340"/>
      <c r="L14" s="338">
        <v>11926178614</v>
      </c>
      <c r="M14" s="340"/>
      <c r="N14" s="338">
        <v>28377304569</v>
      </c>
      <c r="O14" s="340"/>
      <c r="P14" s="338">
        <v>16601759387</v>
      </c>
      <c r="Q14" s="341"/>
      <c r="R14" s="338">
        <v>0</v>
      </c>
      <c r="S14" s="341"/>
      <c r="T14" s="338">
        <f>C14+H14+L14+N14+P14</f>
        <v>389936047813</v>
      </c>
      <c r="U14" s="50"/>
    </row>
    <row r="15" spans="1:21" x14ac:dyDescent="0.2">
      <c r="A15" s="2" t="s">
        <v>355</v>
      </c>
      <c r="R15" s="59"/>
      <c r="S15" s="50"/>
      <c r="T15" s="59"/>
      <c r="U15" s="50"/>
    </row>
    <row r="16" spans="1:21" x14ac:dyDescent="0.2">
      <c r="A16" s="95" t="s">
        <v>73</v>
      </c>
      <c r="C16" s="338">
        <v>0</v>
      </c>
      <c r="D16" s="339"/>
      <c r="E16" s="340"/>
      <c r="F16" s="338"/>
      <c r="G16" s="340">
        <v>0</v>
      </c>
      <c r="H16" s="338">
        <v>0</v>
      </c>
      <c r="I16" s="340"/>
      <c r="J16" s="338"/>
      <c r="K16" s="340"/>
      <c r="L16" s="338">
        <v>0</v>
      </c>
      <c r="M16" s="340"/>
      <c r="N16" s="338">
        <v>0</v>
      </c>
      <c r="O16" s="340"/>
      <c r="P16" s="338">
        <v>0</v>
      </c>
      <c r="Q16" s="341"/>
      <c r="R16" s="338"/>
      <c r="S16" s="341"/>
      <c r="T16" s="338">
        <f>C16+H16+L16+N16+P16</f>
        <v>0</v>
      </c>
      <c r="U16" s="50"/>
    </row>
    <row r="17" spans="1:20" ht="25.5" x14ac:dyDescent="0.2">
      <c r="A17" s="102" t="s">
        <v>229</v>
      </c>
      <c r="C17" s="339"/>
      <c r="D17" s="339"/>
      <c r="E17" s="340"/>
      <c r="F17" s="339"/>
      <c r="G17" s="340"/>
      <c r="H17" s="339"/>
      <c r="I17" s="340"/>
      <c r="J17" s="339"/>
      <c r="K17" s="340"/>
      <c r="L17" s="339"/>
      <c r="M17" s="340"/>
      <c r="N17" s="342"/>
      <c r="O17" s="340"/>
      <c r="P17" s="339"/>
      <c r="Q17" s="341"/>
      <c r="R17" s="343"/>
      <c r="S17" s="331"/>
      <c r="T17" s="331"/>
    </row>
    <row r="18" spans="1:20" x14ac:dyDescent="0.2">
      <c r="A18" s="95" t="s">
        <v>80</v>
      </c>
      <c r="C18" s="338">
        <v>0</v>
      </c>
      <c r="D18" s="339"/>
      <c r="E18" s="340"/>
      <c r="F18" s="338">
        <v>0</v>
      </c>
      <c r="G18" s="340"/>
      <c r="H18" s="338">
        <v>0</v>
      </c>
      <c r="I18" s="340"/>
      <c r="J18" s="338">
        <v>0</v>
      </c>
      <c r="K18" s="340"/>
      <c r="L18" s="338">
        <v>0</v>
      </c>
      <c r="M18" s="340"/>
      <c r="N18" s="338">
        <v>0</v>
      </c>
      <c r="O18" s="340"/>
      <c r="P18" s="338">
        <v>0</v>
      </c>
      <c r="Q18" s="341"/>
      <c r="R18" s="338"/>
      <c r="S18" s="341"/>
      <c r="T18" s="338">
        <f>C18+H18+L18+N18+P18</f>
        <v>0</v>
      </c>
    </row>
    <row r="19" spans="1:20" ht="38.25" x14ac:dyDescent="0.2">
      <c r="A19" s="102" t="s">
        <v>230</v>
      </c>
      <c r="C19" s="339"/>
      <c r="D19" s="339"/>
      <c r="E19" s="340"/>
      <c r="F19" s="339"/>
      <c r="G19" s="340"/>
      <c r="H19" s="339"/>
      <c r="I19" s="340"/>
      <c r="J19" s="339"/>
      <c r="K19" s="340"/>
      <c r="L19" s="342"/>
      <c r="M19" s="340"/>
      <c r="N19" s="339"/>
      <c r="O19" s="340"/>
      <c r="P19" s="342"/>
      <c r="Q19" s="344"/>
      <c r="R19" s="343"/>
      <c r="S19" s="331"/>
      <c r="T19" s="331"/>
    </row>
    <row r="20" spans="1:20" x14ac:dyDescent="0.2">
      <c r="A20" s="95" t="s">
        <v>81</v>
      </c>
      <c r="C20" s="338"/>
      <c r="D20" s="339"/>
      <c r="E20" s="340"/>
      <c r="F20" s="338"/>
      <c r="G20" s="340"/>
      <c r="H20" s="338"/>
      <c r="I20" s="340"/>
      <c r="J20" s="338"/>
      <c r="K20" s="340"/>
      <c r="L20" s="338"/>
      <c r="M20" s="340"/>
      <c r="N20" s="338"/>
      <c r="O20" s="340"/>
      <c r="P20" s="338"/>
      <c r="Q20" s="341"/>
      <c r="R20" s="338"/>
      <c r="S20" s="341"/>
      <c r="T20" s="338"/>
    </row>
    <row r="21" spans="1:20" x14ac:dyDescent="0.2">
      <c r="A21" s="95" t="s">
        <v>1127</v>
      </c>
      <c r="C21" s="338">
        <v>0</v>
      </c>
      <c r="D21" s="339"/>
      <c r="E21" s="340"/>
      <c r="F21" s="338">
        <v>0</v>
      </c>
      <c r="G21" s="340"/>
      <c r="H21" s="338">
        <v>0</v>
      </c>
      <c r="I21" s="340"/>
      <c r="J21" s="338">
        <v>0</v>
      </c>
      <c r="K21" s="340"/>
      <c r="L21" s="338">
        <v>1039819930</v>
      </c>
      <c r="M21" s="340"/>
      <c r="N21" s="338"/>
      <c r="O21" s="340"/>
      <c r="P21" s="338"/>
      <c r="Q21" s="341"/>
      <c r="R21" s="338"/>
      <c r="S21" s="341"/>
      <c r="T21" s="338">
        <f>C21+H21+L21+N21+P21</f>
        <v>1039819930</v>
      </c>
    </row>
    <row r="22" spans="1:20" x14ac:dyDescent="0.2">
      <c r="A22" s="95" t="s">
        <v>1128</v>
      </c>
      <c r="C22" s="338">
        <v>0</v>
      </c>
      <c r="D22" s="339"/>
      <c r="E22" s="340"/>
      <c r="F22" s="338">
        <v>0</v>
      </c>
      <c r="G22" s="340"/>
      <c r="H22" s="338">
        <v>0</v>
      </c>
      <c r="I22" s="340"/>
      <c r="J22" s="338">
        <v>0</v>
      </c>
      <c r="K22" s="340"/>
      <c r="L22" s="338">
        <v>0</v>
      </c>
      <c r="M22" s="340"/>
      <c r="N22" s="338">
        <v>0</v>
      </c>
      <c r="O22" s="340"/>
      <c r="P22" s="338">
        <v>0</v>
      </c>
      <c r="Q22" s="341"/>
      <c r="R22" s="338">
        <v>0</v>
      </c>
      <c r="S22" s="341"/>
      <c r="T22" s="338">
        <f>C22+H22+L22+N22+P22</f>
        <v>0</v>
      </c>
    </row>
    <row r="23" spans="1:20" x14ac:dyDescent="0.2">
      <c r="A23" s="95" t="s">
        <v>82</v>
      </c>
      <c r="C23" s="338"/>
      <c r="D23" s="339"/>
      <c r="E23" s="340"/>
      <c r="F23" s="338"/>
      <c r="G23" s="340"/>
      <c r="H23" s="338"/>
      <c r="I23" s="340"/>
      <c r="J23" s="338"/>
      <c r="K23" s="340"/>
      <c r="L23" s="338"/>
      <c r="M23" s="340"/>
      <c r="N23" s="338"/>
      <c r="O23" s="340"/>
      <c r="P23" s="338"/>
      <c r="Q23" s="341"/>
      <c r="R23" s="338"/>
      <c r="S23" s="341"/>
      <c r="T23" s="338"/>
    </row>
    <row r="24" spans="1:20" x14ac:dyDescent="0.2">
      <c r="A24" s="95" t="s">
        <v>1129</v>
      </c>
      <c r="C24" s="338">
        <v>0</v>
      </c>
      <c r="D24" s="339"/>
      <c r="E24" s="340"/>
      <c r="F24" s="338">
        <v>0</v>
      </c>
      <c r="G24" s="340"/>
      <c r="H24" s="338">
        <v>0</v>
      </c>
      <c r="I24" s="340"/>
      <c r="J24" s="338">
        <v>0</v>
      </c>
      <c r="K24" s="340"/>
      <c r="L24" s="338">
        <v>0</v>
      </c>
      <c r="M24" s="340"/>
      <c r="N24" s="338">
        <v>0</v>
      </c>
      <c r="O24" s="340"/>
      <c r="P24" s="338">
        <v>20121519963</v>
      </c>
      <c r="Q24" s="341"/>
      <c r="R24" s="338">
        <v>0</v>
      </c>
      <c r="S24" s="341"/>
      <c r="T24" s="338">
        <f>C24+H24+L24+N24+P24</f>
        <v>20121519963</v>
      </c>
    </row>
    <row r="25" spans="1:20" x14ac:dyDescent="0.2">
      <c r="C25" s="339"/>
      <c r="D25" s="339"/>
      <c r="E25" s="340"/>
      <c r="F25" s="339"/>
      <c r="G25" s="340"/>
      <c r="H25" s="339"/>
      <c r="I25" s="340"/>
      <c r="J25" s="339"/>
      <c r="K25" s="340"/>
      <c r="L25" s="339"/>
      <c r="M25" s="340"/>
      <c r="N25" s="339"/>
      <c r="O25" s="340"/>
      <c r="P25" s="339"/>
      <c r="Q25" s="341"/>
      <c r="R25" s="343"/>
      <c r="S25" s="331"/>
      <c r="T25" s="331"/>
    </row>
    <row r="26" spans="1:20" x14ac:dyDescent="0.2">
      <c r="A26" s="95" t="s">
        <v>2441</v>
      </c>
      <c r="C26" s="345">
        <f>SUM(C20:C24,C18,C16,C14)</f>
        <v>482236000000</v>
      </c>
      <c r="D26" s="345"/>
      <c r="E26" s="345"/>
      <c r="F26" s="345">
        <f>SUM(F20:F24,F18,F16,F14)</f>
        <v>0</v>
      </c>
      <c r="G26" s="345"/>
      <c r="H26" s="345">
        <f>SUM(H20:H24,H18,H16,H14)</f>
        <v>-149205194757</v>
      </c>
      <c r="I26" s="345"/>
      <c r="J26" s="345">
        <f>SUM(J20:J24,J18,J16,J14)</f>
        <v>0</v>
      </c>
      <c r="K26" s="345"/>
      <c r="L26" s="345">
        <f>SUM(L20:L24,L18,L16,L14)</f>
        <v>12965998544</v>
      </c>
      <c r="M26" s="345"/>
      <c r="N26" s="345">
        <f>SUM(N20:N24,N18,N16,N14)</f>
        <v>28377304569</v>
      </c>
      <c r="O26" s="345"/>
      <c r="P26" s="345">
        <f>SUM(P20:P24,P18,P16,P14)</f>
        <v>36723279350</v>
      </c>
      <c r="Q26" s="345"/>
      <c r="R26" s="345">
        <f>SUM(R20:R24,R18,R16,R14)</f>
        <v>0</v>
      </c>
      <c r="S26" s="345"/>
      <c r="T26" s="345">
        <f>SUM(T20:T24,T18,T16,T14)</f>
        <v>411097387706</v>
      </c>
    </row>
    <row r="27" spans="1:20" x14ac:dyDescent="0.2">
      <c r="A27" s="95"/>
      <c r="C27" s="345"/>
      <c r="D27" s="345"/>
      <c r="E27" s="345"/>
      <c r="F27" s="345"/>
      <c r="G27" s="345"/>
      <c r="H27" s="345"/>
      <c r="I27" s="345"/>
      <c r="J27" s="345"/>
      <c r="K27" s="345"/>
      <c r="L27" s="345"/>
      <c r="M27" s="345"/>
      <c r="N27" s="345"/>
      <c r="O27" s="345"/>
      <c r="P27" s="345"/>
      <c r="Q27" s="345"/>
      <c r="R27" s="345"/>
      <c r="S27" s="345"/>
      <c r="T27" s="345"/>
    </row>
    <row r="28" spans="1:20" ht="13.5" thickBot="1" x14ac:dyDescent="0.25">
      <c r="A28" s="95" t="s">
        <v>2441</v>
      </c>
      <c r="B28" s="18"/>
      <c r="C28" s="345">
        <v>482236000000</v>
      </c>
      <c r="D28" s="346">
        <f>SUM(D14:D24)</f>
        <v>0</v>
      </c>
      <c r="E28" s="347"/>
      <c r="F28" s="345">
        <f>F16+F17+F18+F19+F20+F23+F24</f>
        <v>0</v>
      </c>
      <c r="G28" s="347">
        <f>SUM(G14:G25)</f>
        <v>0</v>
      </c>
      <c r="H28" s="345">
        <v>-149205194757</v>
      </c>
      <c r="I28" s="347"/>
      <c r="J28" s="345">
        <f>J16+J17+J18+J19+J20+J23+J24</f>
        <v>0</v>
      </c>
      <c r="K28" s="347"/>
      <c r="L28" s="345">
        <v>12965998544</v>
      </c>
      <c r="M28" s="347"/>
      <c r="N28" s="345">
        <v>28377304569</v>
      </c>
      <c r="O28" s="347"/>
      <c r="P28" s="345">
        <v>36723279350</v>
      </c>
      <c r="Q28" s="344"/>
      <c r="R28" s="345">
        <f>R16+R17+R18+R19+R20+R23+R24</f>
        <v>0</v>
      </c>
      <c r="S28" s="344"/>
      <c r="T28" s="338">
        <f>C28+H28+L28+N28+P28</f>
        <v>411097387706</v>
      </c>
    </row>
    <row r="29" spans="1:20" ht="13.5" thickTop="1" x14ac:dyDescent="0.2">
      <c r="A29" s="95" t="s">
        <v>80</v>
      </c>
      <c r="C29" s="338">
        <v>0</v>
      </c>
      <c r="D29" s="339"/>
      <c r="E29" s="340"/>
      <c r="F29" s="338">
        <v>0</v>
      </c>
      <c r="G29" s="340"/>
      <c r="H29" s="338">
        <v>0</v>
      </c>
      <c r="I29" s="340"/>
      <c r="J29" s="338">
        <v>0</v>
      </c>
      <c r="K29" s="340"/>
      <c r="L29" s="338">
        <v>0</v>
      </c>
      <c r="M29" s="340"/>
      <c r="N29" s="338">
        <v>0</v>
      </c>
      <c r="O29" s="340"/>
      <c r="P29" s="338">
        <v>0</v>
      </c>
      <c r="Q29" s="341"/>
      <c r="R29" s="338">
        <v>0</v>
      </c>
      <c r="S29" s="341"/>
      <c r="T29" s="338">
        <f>C29+H29+L29+N29+P29</f>
        <v>0</v>
      </c>
    </row>
    <row r="30" spans="1:20" ht="41.25" customHeight="1" x14ac:dyDescent="0.2">
      <c r="A30" s="102" t="s">
        <v>231</v>
      </c>
      <c r="C30" s="339"/>
      <c r="D30" s="339"/>
      <c r="E30" s="340"/>
      <c r="F30" s="339"/>
      <c r="G30" s="340"/>
      <c r="H30" s="339"/>
      <c r="I30" s="340"/>
      <c r="J30" s="339"/>
      <c r="K30" s="340"/>
      <c r="L30" s="339"/>
      <c r="M30" s="340"/>
      <c r="N30" s="342"/>
      <c r="O30" s="340"/>
      <c r="P30" s="339"/>
      <c r="Q30" s="341"/>
      <c r="R30" s="348"/>
      <c r="S30" s="331"/>
      <c r="T30" s="331">
        <f>L30+N30+P30</f>
        <v>0</v>
      </c>
    </row>
    <row r="31" spans="1:20" x14ac:dyDescent="0.2">
      <c r="A31" s="95" t="s">
        <v>81</v>
      </c>
      <c r="B31" s="58"/>
      <c r="C31" s="338"/>
      <c r="D31" s="339"/>
      <c r="E31" s="340"/>
      <c r="F31" s="338"/>
      <c r="G31" s="340"/>
      <c r="H31" s="338"/>
      <c r="I31" s="340"/>
      <c r="J31" s="338"/>
      <c r="K31" s="340"/>
      <c r="L31" s="338"/>
      <c r="M31" s="340"/>
      <c r="N31" s="338"/>
      <c r="O31" s="340"/>
      <c r="P31" s="338"/>
      <c r="Q31" s="341"/>
      <c r="R31" s="338"/>
      <c r="S31" s="341"/>
      <c r="T31" s="338"/>
    </row>
    <row r="32" spans="1:20" x14ac:dyDescent="0.2">
      <c r="A32" s="58" t="s">
        <v>83</v>
      </c>
      <c r="B32" s="58"/>
      <c r="C32" s="339"/>
      <c r="D32" s="339"/>
      <c r="E32" s="340"/>
      <c r="F32" s="339"/>
      <c r="G32" s="340"/>
      <c r="H32" s="339">
        <v>0</v>
      </c>
      <c r="I32" s="340"/>
      <c r="J32" s="339">
        <v>114110273632</v>
      </c>
      <c r="K32" s="340"/>
      <c r="L32" s="342"/>
      <c r="M32" s="340"/>
      <c r="N32" s="339"/>
      <c r="O32" s="340"/>
      <c r="P32" s="339"/>
      <c r="Q32" s="341"/>
      <c r="R32" s="331"/>
      <c r="S32" s="339"/>
      <c r="T32" s="331">
        <f>C32+J32</f>
        <v>114110273632</v>
      </c>
    </row>
    <row r="33" spans="1:20" x14ac:dyDescent="0.2">
      <c r="A33" s="58" t="s">
        <v>2409</v>
      </c>
      <c r="B33" s="58"/>
      <c r="C33" s="339">
        <v>13072000000</v>
      </c>
      <c r="D33" s="339"/>
      <c r="E33" s="340"/>
      <c r="F33" s="339"/>
      <c r="G33" s="340"/>
      <c r="H33" s="339"/>
      <c r="I33" s="340"/>
      <c r="K33" s="340"/>
      <c r="L33" s="342"/>
      <c r="M33" s="340"/>
      <c r="N33" s="339"/>
      <c r="O33" s="340"/>
      <c r="P33" s="339"/>
      <c r="Q33" s="341"/>
      <c r="R33" s="331"/>
      <c r="S33" s="339"/>
      <c r="T33" s="331">
        <f>C33+J33</f>
        <v>13072000000</v>
      </c>
    </row>
    <row r="34" spans="1:20" x14ac:dyDescent="0.2">
      <c r="A34" s="95" t="s">
        <v>1127</v>
      </c>
      <c r="C34" s="338">
        <v>0</v>
      </c>
      <c r="D34" s="339"/>
      <c r="E34" s="340"/>
      <c r="F34" s="338">
        <v>0</v>
      </c>
      <c r="G34" s="340"/>
      <c r="H34" s="338">
        <v>0</v>
      </c>
      <c r="I34" s="340"/>
      <c r="J34" s="338">
        <v>0</v>
      </c>
      <c r="K34" s="340"/>
      <c r="L34" s="338">
        <v>411387522</v>
      </c>
      <c r="M34" s="340"/>
      <c r="N34" s="338">
        <v>0</v>
      </c>
      <c r="O34" s="340"/>
      <c r="P34" s="338">
        <v>0</v>
      </c>
      <c r="Q34" s="341"/>
      <c r="R34" s="338">
        <v>0</v>
      </c>
      <c r="S34" s="341"/>
      <c r="T34" s="338">
        <f>C34+H34+L34+N34+P34</f>
        <v>411387522</v>
      </c>
    </row>
    <row r="35" spans="1:20" x14ac:dyDescent="0.2">
      <c r="A35" s="95" t="s">
        <v>1129</v>
      </c>
      <c r="C35" s="338"/>
      <c r="D35" s="339"/>
      <c r="E35" s="340"/>
      <c r="F35" s="338"/>
      <c r="G35" s="340"/>
      <c r="H35" s="338"/>
      <c r="I35" s="340"/>
      <c r="J35" s="338"/>
      <c r="K35" s="340"/>
      <c r="L35" s="338"/>
      <c r="M35" s="340"/>
      <c r="N35" s="338"/>
      <c r="O35" s="340"/>
      <c r="P35" s="338">
        <v>7956767582</v>
      </c>
      <c r="Q35" s="341"/>
      <c r="R35" s="338"/>
      <c r="S35" s="341"/>
      <c r="T35" s="338">
        <f>C35+H35+L35+N35+P35</f>
        <v>7956767582</v>
      </c>
    </row>
    <row r="36" spans="1:20" x14ac:dyDescent="0.2">
      <c r="C36" s="339"/>
      <c r="D36" s="339"/>
      <c r="E36" s="340"/>
      <c r="F36" s="339"/>
      <c r="G36" s="340"/>
      <c r="H36" s="339"/>
      <c r="I36" s="340"/>
      <c r="J36" s="339"/>
      <c r="K36" s="340"/>
      <c r="L36" s="339"/>
      <c r="M36" s="340"/>
      <c r="N36" s="339"/>
      <c r="O36" s="340"/>
      <c r="P36" s="339"/>
      <c r="Q36" s="341"/>
      <c r="R36" s="343"/>
      <c r="S36" s="331"/>
      <c r="T36" s="331"/>
    </row>
    <row r="37" spans="1:20" ht="13.5" thickBot="1" x14ac:dyDescent="0.25">
      <c r="A37" s="95" t="str">
        <f>IFERROR(IF(Indice!B6="","Saldo al .. de  de 20X2 ","Saldo al "&amp;DAY(Indice!B6)&amp;" de "&amp;VLOOKUP(MONTH(Indice!B6),Indice!S:T,2,0)&amp;" de "&amp;YEAR(Indice!B6)),"Saldo al .. de  de 20X2 ")</f>
        <v>Saldo al 31 de Diciembre de 2023</v>
      </c>
      <c r="B37" s="18"/>
      <c r="C37" s="345">
        <f>C28+C30+C31+C32+C35+C29+C33</f>
        <v>495308000000</v>
      </c>
      <c r="D37" s="346">
        <f>SUM(D28:D35)</f>
        <v>0</v>
      </c>
      <c r="E37" s="349"/>
      <c r="F37" s="345">
        <f>F28+F30+F31+F32+F35</f>
        <v>0</v>
      </c>
      <c r="G37" s="349"/>
      <c r="H37" s="345">
        <f>H28+H30+H31+H32+H35</f>
        <v>-149205194757</v>
      </c>
      <c r="I37" s="349"/>
      <c r="J37" s="345">
        <f>J28+J30+J31+J35+J32</f>
        <v>114110273632</v>
      </c>
      <c r="K37" s="349"/>
      <c r="L37" s="345">
        <f>L28+L30+L31+L32+L35+L34</f>
        <v>13377386066</v>
      </c>
      <c r="M37" s="349"/>
      <c r="N37" s="345">
        <f>N28+N30+N31+N32+N35+N34</f>
        <v>28377304569</v>
      </c>
      <c r="O37" s="349"/>
      <c r="P37" s="345">
        <f>P28+P30+P31+P32+P35+P34</f>
        <v>44680046932</v>
      </c>
      <c r="Q37" s="341"/>
      <c r="R37" s="345">
        <f>R28+R30+R31+R32+R35+R34</f>
        <v>0</v>
      </c>
      <c r="S37" s="344"/>
      <c r="T37" s="345">
        <f>T28+T30+T31+T32+T35+T34+T33</f>
        <v>546647816442</v>
      </c>
    </row>
    <row r="38" spans="1:20" ht="13.5" thickTop="1" x14ac:dyDescent="0.2">
      <c r="A38" s="18"/>
      <c r="B38" s="18"/>
      <c r="C38" s="55"/>
      <c r="D38" s="54"/>
      <c r="E38" s="82"/>
      <c r="F38" s="55"/>
      <c r="G38" s="82"/>
      <c r="H38" s="55"/>
      <c r="I38" s="82"/>
      <c r="J38" s="55"/>
      <c r="K38" s="82"/>
      <c r="L38" s="55"/>
      <c r="M38" s="82"/>
      <c r="N38" s="55"/>
      <c r="O38" s="82"/>
      <c r="P38" s="55"/>
      <c r="R38" s="51"/>
    </row>
    <row r="39" spans="1:20" x14ac:dyDescent="0.2">
      <c r="A39" s="2" t="s">
        <v>343</v>
      </c>
      <c r="C39" s="52"/>
      <c r="D39" s="52"/>
      <c r="E39" s="83"/>
      <c r="F39" s="52"/>
      <c r="G39" s="83"/>
      <c r="H39" s="2"/>
      <c r="I39" s="27"/>
      <c r="K39" s="83"/>
      <c r="L39" s="52"/>
      <c r="M39" s="83"/>
      <c r="N39" s="52"/>
      <c r="O39" s="83"/>
      <c r="P39" s="52"/>
    </row>
    <row r="40" spans="1:20" x14ac:dyDescent="0.2">
      <c r="C40" s="52"/>
      <c r="D40" s="52"/>
      <c r="E40" s="83"/>
      <c r="F40" s="52"/>
      <c r="G40" s="83"/>
      <c r="H40" s="2"/>
      <c r="I40" s="27"/>
      <c r="K40" s="83"/>
      <c r="L40" s="52"/>
      <c r="M40" s="83"/>
      <c r="N40" s="52"/>
      <c r="O40" s="83"/>
      <c r="P40" s="52"/>
    </row>
    <row r="41" spans="1:20" x14ac:dyDescent="0.2">
      <c r="C41" s="52"/>
      <c r="D41" s="52"/>
      <c r="E41" s="83"/>
      <c r="F41" s="52"/>
      <c r="G41" s="83"/>
      <c r="H41" s="2"/>
      <c r="I41" s="27"/>
      <c r="K41" s="83"/>
      <c r="L41" s="52"/>
      <c r="M41" s="83"/>
      <c r="N41" s="52"/>
      <c r="O41" s="83"/>
      <c r="P41" s="52"/>
    </row>
    <row r="42" spans="1:20" x14ac:dyDescent="0.2">
      <c r="C42" s="52"/>
      <c r="D42" s="52"/>
      <c r="E42" s="83"/>
      <c r="F42" s="52"/>
      <c r="G42" s="83"/>
      <c r="H42" s="2"/>
      <c r="I42" s="27"/>
      <c r="K42" s="83"/>
      <c r="L42" s="52"/>
      <c r="M42" s="83"/>
      <c r="N42" s="52"/>
      <c r="O42" s="83"/>
      <c r="P42" s="52"/>
    </row>
    <row r="43" spans="1:20" x14ac:dyDescent="0.2">
      <c r="C43" s="52"/>
      <c r="D43" s="52"/>
      <c r="E43" s="83"/>
      <c r="F43" s="52"/>
      <c r="G43" s="83"/>
      <c r="H43" s="2"/>
      <c r="I43" s="27"/>
      <c r="K43" s="83"/>
      <c r="L43" s="52"/>
      <c r="M43" s="83"/>
      <c r="N43" s="52"/>
      <c r="O43" s="83"/>
      <c r="P43" s="52"/>
    </row>
    <row r="45" spans="1:20" x14ac:dyDescent="0.2">
      <c r="C45" s="52"/>
      <c r="D45" s="52"/>
      <c r="E45" s="83"/>
      <c r="F45" s="52"/>
      <c r="G45" s="83"/>
      <c r="H45" s="2"/>
      <c r="I45" s="27"/>
      <c r="K45" s="83"/>
      <c r="L45" s="52"/>
      <c r="M45" s="83"/>
      <c r="N45" s="52"/>
      <c r="O45" s="83"/>
      <c r="P45" s="52"/>
    </row>
    <row r="46" spans="1:20" x14ac:dyDescent="0.2">
      <c r="F46" s="52"/>
      <c r="H46" s="2"/>
      <c r="I46" s="27"/>
      <c r="J46" s="53"/>
    </row>
  </sheetData>
  <mergeCells count="14">
    <mergeCell ref="T11:T12"/>
    <mergeCell ref="A6:P6"/>
    <mergeCell ref="A7:P7"/>
    <mergeCell ref="C11:C12"/>
    <mergeCell ref="F11:F12"/>
    <mergeCell ref="H11:H12"/>
    <mergeCell ref="J11:J12"/>
    <mergeCell ref="L11:L12"/>
    <mergeCell ref="N11:N12"/>
    <mergeCell ref="P11:P12"/>
    <mergeCell ref="A11:A12"/>
    <mergeCell ref="C10:F10"/>
    <mergeCell ref="L10:P10"/>
    <mergeCell ref="R11:R12"/>
  </mergeCells>
  <hyperlinks>
    <hyperlink ref="H1" location="Indice!A1" display="Indice"/>
  </hyperlinks>
  <pageMargins left="0.70866141732283472" right="0.70866141732283472" top="0.74803149606299213" bottom="0.74803149606299213" header="0.31496062992125984" footer="0.31496062992125984"/>
  <pageSetup paperSize="9" scale="65"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I46"/>
  <sheetViews>
    <sheetView showGridLines="0" zoomScale="90" zoomScaleNormal="90" workbookViewId="0">
      <selection activeCell="B26" sqref="B26"/>
    </sheetView>
  </sheetViews>
  <sheetFormatPr baseColWidth="10" defaultColWidth="10.85546875" defaultRowHeight="14.25" x14ac:dyDescent="0.2"/>
  <cols>
    <col min="1" max="1" width="78" style="20" customWidth="1"/>
    <col min="2" max="2" width="21.140625" style="67" customWidth="1"/>
    <col min="3" max="3" width="27.5703125" style="67" customWidth="1"/>
    <col min="4" max="4" width="2.42578125" style="20" customWidth="1"/>
    <col min="5" max="5" width="5.42578125" style="20" customWidth="1"/>
    <col min="6" max="6" width="2.28515625" style="20" customWidth="1"/>
    <col min="7" max="7" width="4.42578125" style="20" customWidth="1"/>
    <col min="8" max="8" width="21.42578125" style="20" customWidth="1"/>
    <col min="9" max="9" width="16.42578125" style="67" bestFit="1" customWidth="1"/>
    <col min="10" max="16384" width="10.85546875" style="20"/>
  </cols>
  <sheetData>
    <row r="1" spans="1:9" x14ac:dyDescent="0.2">
      <c r="A1" s="20" t="str">
        <f>Indice!C1</f>
        <v>RIEDER &amp; CIA. S.A.C.I.</v>
      </c>
    </row>
    <row r="2" spans="1:9" x14ac:dyDescent="0.2">
      <c r="A2" s="56"/>
      <c r="B2" s="57"/>
      <c r="C2" s="57"/>
      <c r="I2" s="20"/>
    </row>
    <row r="3" spans="1:9" hidden="1" x14ac:dyDescent="0.2">
      <c r="A3" s="879"/>
      <c r="B3" s="879"/>
      <c r="C3" s="879"/>
      <c r="I3" s="20"/>
    </row>
    <row r="4" spans="1:9" x14ac:dyDescent="0.2">
      <c r="A4" s="56"/>
      <c r="B4" s="57"/>
      <c r="C4" s="57"/>
      <c r="I4" s="20"/>
    </row>
    <row r="5" spans="1:9" s="2" customFormat="1" ht="15" x14ac:dyDescent="0.25">
      <c r="A5" s="880" t="s">
        <v>801</v>
      </c>
      <c r="B5" s="880"/>
      <c r="C5" s="880"/>
    </row>
    <row r="6" spans="1:9" s="2" customFormat="1" ht="15" x14ac:dyDescent="0.25">
      <c r="A6" s="880" t="str">
        <f>IFERROR(IF(Indice!B6="","Al dia... de mes… de año 2XX2…","Al "&amp;DAY(Indice!B6)&amp;" de "&amp;VLOOKUP(MONTH(Indice!B6),Indice!S:T,2,0)&amp;" de "&amp;YEAR(Indice!B6)),"Al dia... de mes… de año 2XX2…")</f>
        <v>Al 31 de Diciembre de 2023</v>
      </c>
      <c r="B6" s="880"/>
      <c r="C6" s="880"/>
    </row>
    <row r="7" spans="1:9" s="2" customFormat="1" x14ac:dyDescent="0.2">
      <c r="A7" s="881" t="s">
        <v>248</v>
      </c>
      <c r="B7" s="881"/>
      <c r="C7" s="881"/>
    </row>
    <row r="8" spans="1:9" s="2" customFormat="1" x14ac:dyDescent="0.2">
      <c r="A8" s="881" t="s">
        <v>224</v>
      </c>
      <c r="B8" s="881"/>
      <c r="C8" s="881"/>
    </row>
    <row r="9" spans="1:9" s="2" customFormat="1" x14ac:dyDescent="0.2">
      <c r="A9" s="74"/>
      <c r="B9" s="74"/>
      <c r="C9" s="74"/>
    </row>
    <row r="10" spans="1:9" s="2" customFormat="1" x14ac:dyDescent="0.2">
      <c r="A10" s="74"/>
      <c r="B10" s="74"/>
      <c r="C10" s="74"/>
    </row>
    <row r="11" spans="1:9" s="2" customFormat="1" ht="15" x14ac:dyDescent="0.3">
      <c r="A11" s="96"/>
      <c r="B11" s="203">
        <f>IFERROR(IF(Indice!B6="","2XX2",YEAR(Indice!B6)),"2XX2")</f>
        <v>2023</v>
      </c>
      <c r="C11" s="203">
        <f>IFERROR(YEAR(Indice!B6-365),"2XX1")</f>
        <v>2022</v>
      </c>
    </row>
    <row r="12" spans="1:9" s="2" customFormat="1" x14ac:dyDescent="0.2">
      <c r="A12" s="20"/>
      <c r="B12" s="75"/>
      <c r="C12" s="75"/>
    </row>
    <row r="13" spans="1:9" s="2" customFormat="1" ht="15" x14ac:dyDescent="0.25">
      <c r="A13" s="76" t="s">
        <v>225</v>
      </c>
      <c r="B13" s="67"/>
      <c r="C13" s="67"/>
      <c r="I13" s="59"/>
    </row>
    <row r="14" spans="1:9" s="2" customFormat="1" x14ac:dyDescent="0.2">
      <c r="A14" s="20" t="s">
        <v>356</v>
      </c>
      <c r="B14" s="511">
        <v>120260764205</v>
      </c>
      <c r="C14" s="512">
        <v>121928401192</v>
      </c>
      <c r="I14" s="59"/>
    </row>
    <row r="15" spans="1:9" s="2" customFormat="1" x14ac:dyDescent="0.2">
      <c r="A15" s="20" t="s">
        <v>45</v>
      </c>
      <c r="B15" s="513">
        <v>-94179932593.471481</v>
      </c>
      <c r="C15" s="331">
        <v>-59702561807.160049</v>
      </c>
      <c r="F15" s="44"/>
      <c r="H15" s="45"/>
      <c r="I15" s="59"/>
    </row>
    <row r="16" spans="1:9" s="2" customFormat="1" x14ac:dyDescent="0.2">
      <c r="A16" s="20" t="s">
        <v>46</v>
      </c>
      <c r="B16" s="513">
        <v>2178859477.4714775</v>
      </c>
      <c r="C16" s="331">
        <v>-4439482890.8399467</v>
      </c>
      <c r="F16" s="44"/>
      <c r="H16" s="45"/>
      <c r="I16" s="59"/>
    </row>
    <row r="17" spans="1:9" s="2" customFormat="1" x14ac:dyDescent="0.2">
      <c r="A17" s="20" t="s">
        <v>84</v>
      </c>
      <c r="B17" s="331">
        <v>-33610999571</v>
      </c>
      <c r="C17" s="514">
        <v>-31540702254</v>
      </c>
      <c r="F17" s="44"/>
      <c r="H17" s="45"/>
      <c r="I17" s="59"/>
    </row>
    <row r="18" spans="1:9" s="2" customFormat="1" x14ac:dyDescent="0.2">
      <c r="A18" s="20" t="s">
        <v>357</v>
      </c>
      <c r="B18" s="515">
        <v>505993225</v>
      </c>
      <c r="C18" s="514">
        <v>3441986639</v>
      </c>
      <c r="F18" s="44"/>
      <c r="I18" s="59"/>
    </row>
    <row r="19" spans="1:9" s="2" customFormat="1" x14ac:dyDescent="0.2">
      <c r="A19" s="20" t="s">
        <v>1397</v>
      </c>
      <c r="B19" s="515">
        <v>-1421278661</v>
      </c>
      <c r="C19" s="514">
        <v>-9129142420</v>
      </c>
      <c r="F19" s="44"/>
      <c r="I19" s="59"/>
    </row>
    <row r="20" spans="1:9" s="2" customFormat="1" ht="15" x14ac:dyDescent="0.25">
      <c r="A20" s="273" t="s">
        <v>47</v>
      </c>
      <c r="B20" s="516">
        <f>SUM(B14:B19)</f>
        <v>-6266593918.0000038</v>
      </c>
      <c r="C20" s="516">
        <f>SUM(C14:C19)</f>
        <v>20558498459</v>
      </c>
      <c r="I20" s="59"/>
    </row>
    <row r="21" spans="1:9" s="2" customFormat="1" x14ac:dyDescent="0.2">
      <c r="A21" s="20"/>
      <c r="B21" s="512"/>
      <c r="C21" s="512"/>
      <c r="I21" s="59"/>
    </row>
    <row r="22" spans="1:9" s="2" customFormat="1" ht="15" x14ac:dyDescent="0.25">
      <c r="A22" s="76" t="s">
        <v>226</v>
      </c>
      <c r="B22" s="512"/>
      <c r="C22" s="512"/>
      <c r="I22" s="59"/>
    </row>
    <row r="23" spans="1:9" s="2" customFormat="1" x14ac:dyDescent="0.2">
      <c r="A23" s="20" t="s">
        <v>358</v>
      </c>
      <c r="B23" s="512">
        <v>-16298883736</v>
      </c>
      <c r="C23" s="512">
        <v>-7158880775</v>
      </c>
      <c r="F23" s="44"/>
      <c r="I23" s="59"/>
    </row>
    <row r="24" spans="1:9" s="2" customFormat="1" x14ac:dyDescent="0.2">
      <c r="A24" s="20" t="s">
        <v>48</v>
      </c>
      <c r="B24" s="512"/>
      <c r="C24" s="512"/>
      <c r="F24" s="44"/>
      <c r="I24" s="59"/>
    </row>
    <row r="25" spans="1:9" s="2" customFormat="1" x14ac:dyDescent="0.2">
      <c r="A25" s="20" t="s">
        <v>49</v>
      </c>
      <c r="B25" s="512">
        <v>0</v>
      </c>
      <c r="C25" s="512">
        <v>0</v>
      </c>
      <c r="I25" s="59"/>
    </row>
    <row r="26" spans="1:9" s="2" customFormat="1" x14ac:dyDescent="0.2">
      <c r="A26" s="20" t="s">
        <v>1398</v>
      </c>
      <c r="B26" s="512"/>
      <c r="C26" s="512"/>
      <c r="I26" s="59"/>
    </row>
    <row r="27" spans="1:9" s="2" customFormat="1" x14ac:dyDescent="0.2">
      <c r="A27" s="20" t="s">
        <v>85</v>
      </c>
      <c r="B27" s="512"/>
      <c r="C27" s="512"/>
      <c r="I27" s="59"/>
    </row>
    <row r="28" spans="1:9" s="2" customFormat="1" x14ac:dyDescent="0.2">
      <c r="A28" s="20" t="s">
        <v>227</v>
      </c>
      <c r="B28" s="512">
        <v>552640000</v>
      </c>
      <c r="C28" s="512">
        <v>552640000</v>
      </c>
      <c r="I28" s="59"/>
    </row>
    <row r="29" spans="1:9" s="2" customFormat="1" ht="15" x14ac:dyDescent="0.25">
      <c r="A29" s="273" t="s">
        <v>50</v>
      </c>
      <c r="B29" s="516">
        <f>SUM(B23:B28)</f>
        <v>-15746243736</v>
      </c>
      <c r="C29" s="516">
        <f>SUM(C23:C28)</f>
        <v>-6606240775</v>
      </c>
      <c r="I29" s="59"/>
    </row>
    <row r="30" spans="1:9" s="2" customFormat="1" x14ac:dyDescent="0.2">
      <c r="A30" s="20"/>
      <c r="B30" s="512"/>
      <c r="C30" s="512"/>
      <c r="I30" s="59"/>
    </row>
    <row r="31" spans="1:9" s="2" customFormat="1" ht="15" x14ac:dyDescent="0.25">
      <c r="A31" s="76" t="s">
        <v>228</v>
      </c>
      <c r="B31" s="512"/>
      <c r="C31" s="512"/>
      <c r="I31" s="59"/>
    </row>
    <row r="32" spans="1:9" s="2" customFormat="1" x14ac:dyDescent="0.2">
      <c r="A32" s="20" t="s">
        <v>359</v>
      </c>
      <c r="B32" s="512">
        <v>-33410255827</v>
      </c>
      <c r="C32" s="512">
        <v>-3317607904</v>
      </c>
      <c r="I32" s="59"/>
    </row>
    <row r="33" spans="1:9" s="2" customFormat="1" x14ac:dyDescent="0.2">
      <c r="A33" s="20" t="s">
        <v>87</v>
      </c>
      <c r="B33" s="512">
        <v>13072000000</v>
      </c>
      <c r="C33" s="512">
        <v>0</v>
      </c>
      <c r="I33" s="59"/>
    </row>
    <row r="34" spans="1:9" s="2" customFormat="1" x14ac:dyDescent="0.2">
      <c r="A34" s="20" t="s">
        <v>86</v>
      </c>
      <c r="B34" s="512"/>
      <c r="C34" s="512"/>
      <c r="I34" s="59"/>
    </row>
    <row r="35" spans="1:9" s="2" customFormat="1" ht="15" x14ac:dyDescent="0.25">
      <c r="A35" s="273" t="s">
        <v>360</v>
      </c>
      <c r="B35" s="516">
        <f>B32+B33+B34</f>
        <v>-20338255827</v>
      </c>
      <c r="C35" s="516">
        <f>C32+C33+C34</f>
        <v>-3317607904</v>
      </c>
      <c r="I35" s="59"/>
    </row>
    <row r="36" spans="1:9" s="30" customFormat="1" ht="15" x14ac:dyDescent="0.25">
      <c r="A36" s="255"/>
      <c r="B36" s="517"/>
      <c r="C36" s="517"/>
      <c r="I36" s="65"/>
    </row>
    <row r="37" spans="1:9" s="2" customFormat="1" x14ac:dyDescent="0.2">
      <c r="A37" s="256" t="s">
        <v>88</v>
      </c>
      <c r="B37" s="536">
        <v>-42903733481</v>
      </c>
      <c r="C37" s="536">
        <v>10634649780</v>
      </c>
      <c r="I37" s="59"/>
    </row>
    <row r="38" spans="1:9" x14ac:dyDescent="0.2">
      <c r="A38" s="256" t="s">
        <v>89</v>
      </c>
      <c r="B38" s="512">
        <v>18286992704</v>
      </c>
      <c r="C38" s="512">
        <v>-4052319343</v>
      </c>
    </row>
    <row r="39" spans="1:9" s="2" customFormat="1" x14ac:dyDescent="0.2">
      <c r="A39" s="256" t="s">
        <v>90</v>
      </c>
      <c r="B39" s="512">
        <v>33455587048</v>
      </c>
      <c r="C39" s="512">
        <v>26873256611</v>
      </c>
      <c r="H39" s="59"/>
      <c r="I39" s="59"/>
    </row>
    <row r="40" spans="1:9" s="2" customFormat="1" x14ac:dyDescent="0.2">
      <c r="A40" s="20"/>
      <c r="B40" s="512"/>
      <c r="C40" s="512"/>
      <c r="H40" s="59"/>
      <c r="I40" s="59"/>
    </row>
    <row r="41" spans="1:9" s="2" customFormat="1" ht="18.75" x14ac:dyDescent="0.4">
      <c r="A41" s="97" t="s">
        <v>51</v>
      </c>
      <c r="B41" s="518">
        <f>+SUM(B37:B39)</f>
        <v>8838846271</v>
      </c>
      <c r="C41" s="518">
        <f>+SUM(C37:C39)</f>
        <v>33455587048</v>
      </c>
      <c r="I41" s="59"/>
    </row>
    <row r="42" spans="1:9" s="2" customFormat="1" x14ac:dyDescent="0.2">
      <c r="A42" s="20"/>
      <c r="B42" s="77" t="e">
        <v>#REF!</v>
      </c>
      <c r="C42" s="78"/>
      <c r="I42" s="59"/>
    </row>
    <row r="43" spans="1:9" x14ac:dyDescent="0.2">
      <c r="A43" s="20" t="s">
        <v>343</v>
      </c>
      <c r="B43" s="52"/>
      <c r="C43" s="52"/>
    </row>
    <row r="44" spans="1:9" x14ac:dyDescent="0.2">
      <c r="B44" s="52"/>
      <c r="C44" s="52"/>
    </row>
    <row r="45" spans="1:9" x14ac:dyDescent="0.2">
      <c r="B45" s="52"/>
      <c r="C45" s="52"/>
    </row>
    <row r="46" spans="1:9" x14ac:dyDescent="0.2">
      <c r="B46" s="52"/>
      <c r="C46" s="52"/>
    </row>
  </sheetData>
  <mergeCells count="5">
    <mergeCell ref="A3:C3"/>
    <mergeCell ref="A5:C5"/>
    <mergeCell ref="A6:C6"/>
    <mergeCell ref="A7:C7"/>
    <mergeCell ref="A8:C8"/>
  </mergeCells>
  <pageMargins left="0.70866141732283472" right="0.70866141732283472" top="0.74803149606299213" bottom="0.74803149606299213" header="0.31496062992125984" footer="0.31496062992125984"/>
  <pageSetup paperSize="9" scale="6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pageSetUpPr fitToPage="1"/>
  </sheetPr>
  <dimension ref="A1:L78"/>
  <sheetViews>
    <sheetView showGridLines="0" topLeftCell="A4" zoomScaleNormal="100" workbookViewId="0">
      <selection activeCell="H20" sqref="H20"/>
    </sheetView>
  </sheetViews>
  <sheetFormatPr baseColWidth="10" defaultRowHeight="14.25" x14ac:dyDescent="0.2"/>
  <cols>
    <col min="1" max="5" width="11.42578125" style="20"/>
    <col min="6" max="6" width="12.28515625" style="20" customWidth="1"/>
    <col min="7" max="7" width="13.140625" style="20" customWidth="1"/>
    <col min="8" max="8" width="11.42578125" style="20"/>
    <col min="9" max="9" width="21.140625" style="20" customWidth="1"/>
    <col min="10" max="16384" width="11.42578125" style="20"/>
  </cols>
  <sheetData>
    <row r="1" spans="1:12" ht="15" customHeight="1" x14ac:dyDescent="0.25">
      <c r="A1" s="20" t="str">
        <f>Indice!C1</f>
        <v>RIEDER &amp; CIA. S.A.C.I.</v>
      </c>
      <c r="I1" s="119" t="s">
        <v>115</v>
      </c>
    </row>
    <row r="5" spans="1:12" ht="15" customHeight="1" x14ac:dyDescent="0.2">
      <c r="A5" s="22"/>
      <c r="B5" s="22"/>
      <c r="C5" s="22"/>
      <c r="D5" s="22"/>
      <c r="E5" s="22"/>
      <c r="F5" s="22"/>
      <c r="G5" s="22"/>
      <c r="H5" s="22"/>
      <c r="I5" s="22"/>
    </row>
    <row r="6" spans="1:12" ht="15" customHeight="1" x14ac:dyDescent="0.2">
      <c r="A6" s="234" t="s">
        <v>788</v>
      </c>
      <c r="B6" s="234"/>
      <c r="C6" s="234"/>
      <c r="D6" s="234"/>
      <c r="E6" s="234"/>
      <c r="F6" s="234"/>
      <c r="G6" s="234"/>
      <c r="H6" s="234" t="str">
        <f>IFERROR(IF(Indice!B6="","Al dia... de mes… de año 2XX2…","Al "&amp;DAY(Indice!B6)&amp;" de "&amp;VLOOKUP(MONTH(Indice!B6),Indice!S:T,2,0)&amp;" de "&amp;YEAR(Indice!B6)),"Al dia... de mes… de año 2XX2…")</f>
        <v>Al 31 de Diciembre de 2023</v>
      </c>
      <c r="I6" s="234"/>
      <c r="J6" s="3"/>
      <c r="K6" s="3"/>
      <c r="L6" s="3"/>
    </row>
    <row r="7" spans="1:12" ht="15" customHeight="1" x14ac:dyDescent="0.2">
      <c r="A7" s="235" t="s">
        <v>789</v>
      </c>
      <c r="B7" s="235"/>
      <c r="C7" s="235"/>
      <c r="D7" s="235"/>
      <c r="E7" s="235"/>
      <c r="F7" s="235" t="str">
        <f>IFERROR("Al "&amp;DAY(Indice!B6)&amp;" de "&amp;VLOOKUP(MONTH(Indice!B6),Indice!S:T,2,0)&amp;" de "&amp;YEAR(Indice!B6-365),"Al dia... de mes… de año 2XX1…")</f>
        <v>Al 31 de Diciembre de 2022</v>
      </c>
      <c r="G7" s="235"/>
      <c r="H7" s="235"/>
      <c r="I7" s="235"/>
      <c r="J7" s="3"/>
      <c r="K7" s="3"/>
      <c r="L7" s="3"/>
    </row>
    <row r="8" spans="1:12" ht="15" customHeight="1" x14ac:dyDescent="0.2">
      <c r="A8" s="887" t="s">
        <v>41</v>
      </c>
      <c r="B8" s="887"/>
      <c r="C8" s="887"/>
      <c r="D8" s="887"/>
      <c r="E8" s="887"/>
      <c r="F8" s="887"/>
      <c r="G8" s="887"/>
      <c r="H8" s="887"/>
      <c r="I8" s="887"/>
      <c r="J8" s="1"/>
      <c r="K8" s="1"/>
      <c r="L8" s="1"/>
    </row>
    <row r="9" spans="1:12" ht="15" customHeight="1" x14ac:dyDescent="0.2">
      <c r="A9" s="19"/>
      <c r="B9" s="19"/>
      <c r="C9" s="19"/>
      <c r="D9" s="19"/>
      <c r="E9" s="19"/>
      <c r="F9" s="19"/>
      <c r="G9" s="19"/>
      <c r="H9" s="19"/>
      <c r="I9" s="19"/>
      <c r="J9" s="1"/>
      <c r="K9" s="1"/>
      <c r="L9" s="1"/>
    </row>
    <row r="10" spans="1:12" ht="15" customHeight="1" x14ac:dyDescent="0.2">
      <c r="A10" s="22"/>
      <c r="B10" s="22"/>
      <c r="C10" s="22"/>
      <c r="D10" s="22"/>
      <c r="E10" s="22"/>
      <c r="F10" s="22"/>
      <c r="G10" s="22"/>
      <c r="H10" s="22"/>
      <c r="I10" s="22"/>
    </row>
    <row r="11" spans="1:12" ht="15" customHeight="1" x14ac:dyDescent="0.2">
      <c r="A11" s="231" t="s">
        <v>0</v>
      </c>
      <c r="B11" s="232"/>
      <c r="C11" s="232"/>
      <c r="D11" s="232"/>
      <c r="E11" s="232"/>
      <c r="F11" s="232"/>
      <c r="G11" s="232"/>
      <c r="H11" s="232"/>
      <c r="I11" s="233"/>
      <c r="J11" s="897"/>
      <c r="K11" s="897"/>
      <c r="L11" s="897"/>
    </row>
    <row r="12" spans="1:12" ht="15" customHeight="1" thickBot="1" x14ac:dyDescent="0.25">
      <c r="A12" s="884"/>
      <c r="B12" s="885"/>
      <c r="C12" s="885"/>
      <c r="D12" s="885"/>
      <c r="E12" s="885"/>
      <c r="F12" s="885"/>
      <c r="G12" s="885"/>
      <c r="H12" s="885"/>
      <c r="I12" s="886"/>
    </row>
    <row r="13" spans="1:12" ht="15" customHeight="1" x14ac:dyDescent="0.2">
      <c r="A13" s="898" t="s">
        <v>41</v>
      </c>
      <c r="B13" s="899"/>
      <c r="C13" s="899"/>
      <c r="D13" s="899"/>
      <c r="E13" s="899"/>
      <c r="F13" s="899"/>
      <c r="G13" s="900"/>
      <c r="H13" s="303"/>
      <c r="I13" s="304"/>
      <c r="J13" s="1"/>
      <c r="K13" s="1"/>
      <c r="L13" s="1"/>
    </row>
    <row r="14" spans="1:12" ht="22.5" customHeight="1" x14ac:dyDescent="0.2">
      <c r="A14" s="901" t="s">
        <v>2438</v>
      </c>
      <c r="B14" s="902"/>
      <c r="C14" s="902"/>
      <c r="D14" s="902"/>
      <c r="E14" s="902"/>
      <c r="F14" s="902"/>
      <c r="G14" s="903"/>
      <c r="H14" s="303"/>
      <c r="I14" s="304"/>
    </row>
    <row r="15" spans="1:12" ht="15" customHeight="1" thickBot="1" x14ac:dyDescent="0.25">
      <c r="A15" s="904"/>
      <c r="B15" s="905"/>
      <c r="C15" s="905"/>
      <c r="D15" s="905"/>
      <c r="E15" s="905"/>
      <c r="F15" s="905"/>
      <c r="G15" s="906"/>
      <c r="H15" s="303"/>
      <c r="I15" s="304"/>
    </row>
    <row r="16" spans="1:12" ht="15" customHeight="1" x14ac:dyDescent="0.2">
      <c r="A16" s="890"/>
      <c r="B16" s="892"/>
      <c r="C16" s="890"/>
      <c r="D16" s="891"/>
      <c r="E16" s="891"/>
      <c r="F16" s="891"/>
      <c r="G16" s="892"/>
      <c r="H16" s="303"/>
      <c r="I16" s="304"/>
    </row>
    <row r="17" spans="1:9" ht="22.5" customHeight="1" x14ac:dyDescent="0.2">
      <c r="A17" s="882" t="s">
        <v>830</v>
      </c>
      <c r="B17" s="883"/>
      <c r="C17" s="893" t="s">
        <v>831</v>
      </c>
      <c r="D17" s="894"/>
      <c r="E17" s="894"/>
      <c r="F17" s="894"/>
      <c r="G17" s="895"/>
      <c r="H17" s="303"/>
      <c r="I17" s="304"/>
    </row>
    <row r="18" spans="1:9" ht="15" customHeight="1" thickBot="1" x14ac:dyDescent="0.25">
      <c r="A18" s="888"/>
      <c r="B18" s="889"/>
      <c r="C18" s="888"/>
      <c r="D18" s="896"/>
      <c r="E18" s="896"/>
      <c r="F18" s="896"/>
      <c r="G18" s="889"/>
      <c r="H18" s="303"/>
      <c r="I18" s="304"/>
    </row>
    <row r="19" spans="1:9" ht="15" customHeight="1" x14ac:dyDescent="0.2">
      <c r="A19" s="890"/>
      <c r="B19" s="892"/>
      <c r="C19" s="890"/>
      <c r="D19" s="891"/>
      <c r="E19" s="891"/>
      <c r="F19" s="891"/>
      <c r="G19" s="892"/>
      <c r="H19" s="303"/>
      <c r="I19" s="304"/>
    </row>
    <row r="20" spans="1:9" ht="22.5" customHeight="1" x14ac:dyDescent="0.2">
      <c r="A20" s="882" t="s">
        <v>832</v>
      </c>
      <c r="B20" s="883"/>
      <c r="C20" s="893" t="s">
        <v>833</v>
      </c>
      <c r="D20" s="894"/>
      <c r="E20" s="894"/>
      <c r="F20" s="894"/>
      <c r="G20" s="895"/>
      <c r="H20" s="303"/>
      <c r="I20" s="304"/>
    </row>
    <row r="21" spans="1:9" ht="15" customHeight="1" thickBot="1" x14ac:dyDescent="0.25">
      <c r="A21" s="888"/>
      <c r="B21" s="889"/>
      <c r="C21" s="888"/>
      <c r="D21" s="896"/>
      <c r="E21" s="896"/>
      <c r="F21" s="896"/>
      <c r="G21" s="889"/>
      <c r="H21" s="303"/>
      <c r="I21" s="304"/>
    </row>
    <row r="22" spans="1:9" ht="15" customHeight="1" x14ac:dyDescent="0.2">
      <c r="A22" s="890"/>
      <c r="B22" s="892"/>
      <c r="C22" s="890"/>
      <c r="D22" s="891"/>
      <c r="E22" s="891"/>
      <c r="F22" s="891"/>
      <c r="G22" s="892"/>
      <c r="H22" s="303"/>
      <c r="I22" s="304"/>
    </row>
    <row r="23" spans="1:9" ht="15" customHeight="1" x14ac:dyDescent="0.2">
      <c r="A23" s="882" t="s">
        <v>834</v>
      </c>
      <c r="B23" s="883"/>
      <c r="C23" s="907" t="s">
        <v>835</v>
      </c>
      <c r="D23" s="908"/>
      <c r="E23" s="908"/>
      <c r="F23" s="908"/>
      <c r="G23" s="909"/>
      <c r="H23" s="303"/>
      <c r="I23" s="304"/>
    </row>
    <row r="24" spans="1:9" ht="15" customHeight="1" thickBot="1" x14ac:dyDescent="0.25">
      <c r="A24" s="888"/>
      <c r="B24" s="889"/>
      <c r="C24" s="910"/>
      <c r="D24" s="911"/>
      <c r="E24" s="911"/>
      <c r="F24" s="911"/>
      <c r="G24" s="912"/>
      <c r="H24" s="303"/>
      <c r="I24" s="304"/>
    </row>
    <row r="25" spans="1:9" ht="15" customHeight="1" x14ac:dyDescent="0.2">
      <c r="A25" s="890"/>
      <c r="B25" s="892"/>
      <c r="C25" s="913"/>
      <c r="D25" s="914"/>
      <c r="E25" s="914"/>
      <c r="F25" s="914"/>
      <c r="G25" s="915"/>
      <c r="H25" s="303"/>
      <c r="I25" s="304"/>
    </row>
    <row r="26" spans="1:9" ht="22.5" customHeight="1" x14ac:dyDescent="0.2">
      <c r="A26" s="882"/>
      <c r="B26" s="883"/>
      <c r="C26" s="893" t="s">
        <v>837</v>
      </c>
      <c r="D26" s="894"/>
      <c r="E26" s="894"/>
      <c r="F26" s="894"/>
      <c r="G26" s="895"/>
      <c r="H26" s="303"/>
      <c r="I26" s="304"/>
    </row>
    <row r="27" spans="1:9" ht="15" customHeight="1" x14ac:dyDescent="0.2">
      <c r="A27" s="882"/>
      <c r="B27" s="883"/>
      <c r="C27" s="893"/>
      <c r="D27" s="894"/>
      <c r="E27" s="894"/>
      <c r="F27" s="894"/>
      <c r="G27" s="895"/>
      <c r="H27" s="303"/>
      <c r="I27" s="304"/>
    </row>
    <row r="28" spans="1:9" ht="180" customHeight="1" x14ac:dyDescent="0.2">
      <c r="A28" s="882" t="s">
        <v>836</v>
      </c>
      <c r="B28" s="883"/>
      <c r="C28" s="893" t="s">
        <v>838</v>
      </c>
      <c r="D28" s="894"/>
      <c r="E28" s="894"/>
      <c r="F28" s="894"/>
      <c r="G28" s="895"/>
      <c r="H28" s="303"/>
      <c r="I28" s="304"/>
    </row>
    <row r="29" spans="1:9" ht="15" customHeight="1" thickBot="1" x14ac:dyDescent="0.25">
      <c r="A29" s="888"/>
      <c r="B29" s="889"/>
      <c r="C29" s="916"/>
      <c r="D29" s="917"/>
      <c r="E29" s="917"/>
      <c r="F29" s="917"/>
      <c r="G29" s="918"/>
      <c r="H29" s="303"/>
      <c r="I29" s="304"/>
    </row>
    <row r="30" spans="1:9" ht="15" customHeight="1" x14ac:dyDescent="0.2">
      <c r="A30" s="890"/>
      <c r="B30" s="892"/>
      <c r="C30" s="913"/>
      <c r="D30" s="914"/>
      <c r="E30" s="914"/>
      <c r="F30" s="914"/>
      <c r="G30" s="915"/>
      <c r="H30" s="303"/>
      <c r="I30" s="304"/>
    </row>
    <row r="31" spans="1:9" ht="33.75" customHeight="1" x14ac:dyDescent="0.2">
      <c r="A31" s="882" t="s">
        <v>839</v>
      </c>
      <c r="B31" s="883"/>
      <c r="C31" s="893"/>
      <c r="D31" s="894"/>
      <c r="E31" s="894"/>
      <c r="F31" s="894"/>
      <c r="G31" s="895"/>
      <c r="H31" s="303"/>
      <c r="I31" s="304"/>
    </row>
    <row r="32" spans="1:9" ht="15" customHeight="1" thickBot="1" x14ac:dyDescent="0.25">
      <c r="A32" s="888"/>
      <c r="B32" s="889"/>
      <c r="C32" s="919" t="s">
        <v>840</v>
      </c>
      <c r="D32" s="920"/>
      <c r="E32" s="920"/>
      <c r="F32" s="920"/>
      <c r="G32" s="921"/>
      <c r="H32" s="303"/>
      <c r="I32" s="304"/>
    </row>
    <row r="33" spans="1:9" ht="15" customHeight="1" x14ac:dyDescent="0.2">
      <c r="A33" s="890"/>
      <c r="B33" s="892"/>
      <c r="C33" s="913"/>
      <c r="D33" s="914"/>
      <c r="E33" s="914"/>
      <c r="F33" s="914"/>
      <c r="G33" s="915"/>
      <c r="H33" s="303"/>
      <c r="I33" s="304"/>
    </row>
    <row r="34" spans="1:9" ht="56.25" customHeight="1" x14ac:dyDescent="0.2">
      <c r="A34" s="882" t="s">
        <v>841</v>
      </c>
      <c r="B34" s="883"/>
      <c r="C34" s="893" t="s">
        <v>842</v>
      </c>
      <c r="D34" s="894"/>
      <c r="E34" s="894"/>
      <c r="F34" s="894"/>
      <c r="G34" s="895"/>
      <c r="H34" s="303"/>
      <c r="I34" s="304"/>
    </row>
    <row r="35" spans="1:9" ht="15" customHeight="1" thickBot="1" x14ac:dyDescent="0.25">
      <c r="A35" s="888"/>
      <c r="B35" s="889"/>
      <c r="C35" s="919"/>
      <c r="D35" s="920"/>
      <c r="E35" s="920"/>
      <c r="F35" s="920"/>
      <c r="G35" s="921"/>
      <c r="H35" s="303"/>
      <c r="I35" s="304"/>
    </row>
    <row r="36" spans="1:9" ht="15" customHeight="1" x14ac:dyDescent="0.2">
      <c r="A36" s="898"/>
      <c r="B36" s="899"/>
      <c r="C36" s="899"/>
      <c r="D36" s="899"/>
      <c r="E36" s="899"/>
      <c r="F36" s="899"/>
      <c r="G36" s="900"/>
      <c r="H36" s="303"/>
      <c r="I36" s="304"/>
    </row>
    <row r="37" spans="1:9" ht="15" customHeight="1" x14ac:dyDescent="0.2">
      <c r="A37" s="922" t="s">
        <v>843</v>
      </c>
      <c r="B37" s="923"/>
      <c r="C37" s="923"/>
      <c r="D37" s="923"/>
      <c r="E37" s="923"/>
      <c r="F37" s="923"/>
      <c r="G37" s="924"/>
      <c r="H37" s="303"/>
      <c r="I37" s="304"/>
    </row>
    <row r="38" spans="1:9" ht="15" customHeight="1" thickBot="1" x14ac:dyDescent="0.25">
      <c r="A38" s="904"/>
      <c r="B38" s="905"/>
      <c r="C38" s="905"/>
      <c r="D38" s="905"/>
      <c r="E38" s="905"/>
      <c r="F38" s="905"/>
      <c r="G38" s="906"/>
      <c r="H38" s="303"/>
      <c r="I38" s="304"/>
    </row>
    <row r="39" spans="1:9" ht="15" customHeight="1" x14ac:dyDescent="0.2">
      <c r="A39" s="898"/>
      <c r="B39" s="899"/>
      <c r="C39" s="899"/>
      <c r="D39" s="899"/>
      <c r="E39" s="899"/>
      <c r="F39" s="899"/>
      <c r="G39" s="900"/>
      <c r="H39" s="303"/>
      <c r="I39" s="304"/>
    </row>
    <row r="40" spans="1:9" ht="15" customHeight="1" x14ac:dyDescent="0.2">
      <c r="A40" s="922" t="s">
        <v>844</v>
      </c>
      <c r="B40" s="923"/>
      <c r="C40" s="923"/>
      <c r="D40" s="923"/>
      <c r="E40" s="923"/>
      <c r="F40" s="923"/>
      <c r="G40" s="924"/>
      <c r="H40" s="303"/>
      <c r="I40" s="304"/>
    </row>
    <row r="41" spans="1:9" ht="15" customHeight="1" thickBot="1" x14ac:dyDescent="0.25">
      <c r="A41" s="904"/>
      <c r="B41" s="905"/>
      <c r="C41" s="905"/>
      <c r="D41" s="905"/>
      <c r="E41" s="905"/>
      <c r="F41" s="905"/>
      <c r="G41" s="906"/>
      <c r="H41" s="303"/>
      <c r="I41" s="304"/>
    </row>
    <row r="42" spans="1:9" ht="15" customHeight="1" x14ac:dyDescent="0.2">
      <c r="A42" s="305"/>
      <c r="B42" s="898"/>
      <c r="C42" s="900"/>
      <c r="D42" s="307"/>
      <c r="E42" s="925" t="s">
        <v>848</v>
      </c>
      <c r="F42" s="307"/>
      <c r="G42" s="307"/>
      <c r="H42" s="22"/>
      <c r="I42" s="23"/>
    </row>
    <row r="43" spans="1:9" ht="15" customHeight="1" x14ac:dyDescent="0.2">
      <c r="A43" s="305"/>
      <c r="B43" s="922"/>
      <c r="C43" s="924"/>
      <c r="D43" s="307"/>
      <c r="E43" s="926"/>
      <c r="F43" s="307" t="s">
        <v>849</v>
      </c>
      <c r="G43" s="307" t="s">
        <v>851</v>
      </c>
      <c r="H43" s="22"/>
      <c r="I43" s="23"/>
    </row>
    <row r="44" spans="1:9" ht="15" customHeight="1" thickBot="1" x14ac:dyDescent="0.25">
      <c r="A44" s="306" t="s">
        <v>845</v>
      </c>
      <c r="B44" s="904" t="s">
        <v>846</v>
      </c>
      <c r="C44" s="906"/>
      <c r="D44" s="308" t="s">
        <v>847</v>
      </c>
      <c r="E44" s="927"/>
      <c r="F44" s="308" t="s">
        <v>850</v>
      </c>
      <c r="G44" s="308" t="s">
        <v>850</v>
      </c>
      <c r="H44" s="22"/>
      <c r="I44" s="23"/>
    </row>
    <row r="45" spans="1:9" ht="15" customHeight="1" x14ac:dyDescent="0.2">
      <c r="A45" s="305"/>
      <c r="B45" s="898"/>
      <c r="C45" s="900"/>
      <c r="D45" s="307"/>
      <c r="E45" s="307"/>
      <c r="F45" s="307"/>
      <c r="G45" s="307"/>
      <c r="H45" s="22"/>
      <c r="I45" s="23"/>
    </row>
    <row r="46" spans="1:9" ht="15" customHeight="1" thickBot="1" x14ac:dyDescent="0.25">
      <c r="A46" s="309">
        <v>482236</v>
      </c>
      <c r="B46" s="904" t="s">
        <v>852</v>
      </c>
      <c r="C46" s="906"/>
      <c r="D46" s="308" t="s">
        <v>853</v>
      </c>
      <c r="E46" s="308" t="s">
        <v>854</v>
      </c>
      <c r="F46" s="310">
        <v>482236000</v>
      </c>
      <c r="G46" s="310">
        <v>482236000</v>
      </c>
      <c r="H46" s="22"/>
      <c r="I46" s="23"/>
    </row>
    <row r="47" spans="1:9" ht="15" customHeight="1" x14ac:dyDescent="0.2">
      <c r="A47" s="21"/>
      <c r="B47" s="22"/>
      <c r="C47" s="22"/>
      <c r="D47" s="22"/>
      <c r="E47" s="22"/>
      <c r="F47" s="22"/>
      <c r="G47" s="22"/>
      <c r="H47" s="22"/>
      <c r="I47" s="23"/>
    </row>
    <row r="48" spans="1:9" ht="15" customHeight="1" x14ac:dyDescent="0.2">
      <c r="A48" s="21"/>
      <c r="B48" s="22"/>
      <c r="C48" s="22"/>
      <c r="D48" s="22"/>
      <c r="E48" s="22"/>
      <c r="F48" s="538"/>
      <c r="G48" s="22"/>
      <c r="H48" s="22"/>
      <c r="I48" s="23"/>
    </row>
    <row r="49" spans="1:9" ht="15" customHeight="1" x14ac:dyDescent="0.2">
      <c r="A49" s="21"/>
      <c r="B49" s="22"/>
      <c r="C49" s="22"/>
      <c r="D49" s="22"/>
      <c r="E49" s="22"/>
      <c r="F49" s="22"/>
      <c r="G49" s="22"/>
      <c r="H49" s="22"/>
      <c r="I49" s="23"/>
    </row>
    <row r="50" spans="1:9" ht="15" customHeight="1" x14ac:dyDescent="0.2">
      <c r="A50" s="21"/>
      <c r="B50" s="22"/>
      <c r="C50" s="22"/>
      <c r="D50" s="22"/>
      <c r="E50" s="22"/>
      <c r="F50" s="22"/>
      <c r="G50" s="22"/>
      <c r="H50" s="22"/>
      <c r="I50" s="23"/>
    </row>
    <row r="51" spans="1:9" ht="15" customHeight="1" x14ac:dyDescent="0.2">
      <c r="A51" s="21"/>
      <c r="B51" s="22"/>
      <c r="C51" s="22"/>
      <c r="D51" s="22"/>
      <c r="E51" s="22"/>
      <c r="F51" s="22"/>
      <c r="G51" s="22"/>
      <c r="H51" s="22"/>
      <c r="I51" s="23"/>
    </row>
    <row r="52" spans="1:9" ht="15" customHeight="1" x14ac:dyDescent="0.2">
      <c r="A52" s="21"/>
      <c r="B52" s="22"/>
      <c r="C52" s="22"/>
      <c r="D52" s="22"/>
      <c r="E52" s="22"/>
      <c r="F52" s="22"/>
      <c r="G52" s="22"/>
      <c r="H52" s="22"/>
      <c r="I52" s="23"/>
    </row>
    <row r="53" spans="1:9" ht="15" customHeight="1" x14ac:dyDescent="0.2">
      <c r="A53" s="21"/>
      <c r="B53" s="22"/>
      <c r="C53" s="22"/>
      <c r="D53" s="22"/>
      <c r="E53" s="22"/>
      <c r="F53" s="22"/>
      <c r="G53" s="22"/>
      <c r="H53" s="22"/>
      <c r="I53" s="23"/>
    </row>
    <row r="54" spans="1:9" ht="15" customHeight="1" x14ac:dyDescent="0.2">
      <c r="A54" s="21"/>
      <c r="B54" s="22"/>
      <c r="C54" s="22"/>
      <c r="D54" s="22"/>
      <c r="E54" s="22"/>
      <c r="F54" s="22"/>
      <c r="G54" s="22"/>
      <c r="H54" s="22"/>
      <c r="I54" s="23"/>
    </row>
    <row r="55" spans="1:9" ht="15" customHeight="1" x14ac:dyDescent="0.2">
      <c r="A55" s="21"/>
      <c r="B55" s="22"/>
      <c r="C55" s="22"/>
      <c r="D55" s="22"/>
      <c r="E55" s="22"/>
      <c r="F55" s="22"/>
      <c r="G55" s="22"/>
      <c r="H55" s="22"/>
      <c r="I55" s="23"/>
    </row>
    <row r="56" spans="1:9" ht="15" customHeight="1" x14ac:dyDescent="0.2">
      <c r="A56" s="21"/>
      <c r="B56" s="22"/>
      <c r="C56" s="22"/>
      <c r="D56" s="22"/>
      <c r="E56" s="22"/>
      <c r="F56" s="22"/>
      <c r="G56" s="22"/>
      <c r="H56" s="22"/>
      <c r="I56" s="23"/>
    </row>
    <row r="57" spans="1:9" ht="15" customHeight="1" x14ac:dyDescent="0.2">
      <c r="A57" s="21"/>
      <c r="B57" s="22"/>
      <c r="C57" s="22"/>
      <c r="D57" s="22"/>
      <c r="E57" s="22"/>
      <c r="F57" s="22"/>
      <c r="G57" s="22"/>
      <c r="H57" s="22"/>
      <c r="I57" s="23"/>
    </row>
    <row r="58" spans="1:9" ht="15" customHeight="1" x14ac:dyDescent="0.2">
      <c r="A58" s="21"/>
      <c r="B58" s="22"/>
      <c r="C58" s="22"/>
      <c r="D58" s="22"/>
      <c r="E58" s="22"/>
      <c r="F58" s="22"/>
      <c r="G58" s="22"/>
      <c r="H58" s="22"/>
      <c r="I58" s="23"/>
    </row>
    <row r="59" spans="1:9" ht="15" customHeight="1" x14ac:dyDescent="0.2">
      <c r="A59" s="21"/>
      <c r="B59" s="22"/>
      <c r="C59" s="22"/>
      <c r="D59" s="22"/>
      <c r="E59" s="22"/>
      <c r="F59" s="22"/>
      <c r="G59" s="22"/>
      <c r="H59" s="22"/>
      <c r="I59" s="23"/>
    </row>
    <row r="60" spans="1:9" ht="15" customHeight="1" x14ac:dyDescent="0.2">
      <c r="A60" s="21"/>
      <c r="B60" s="22"/>
      <c r="C60" s="22"/>
      <c r="D60" s="22"/>
      <c r="E60" s="22"/>
      <c r="F60" s="22"/>
      <c r="G60" s="22"/>
      <c r="H60" s="22"/>
      <c r="I60" s="23"/>
    </row>
    <row r="61" spans="1:9" ht="15" customHeight="1" x14ac:dyDescent="0.2">
      <c r="A61" s="21"/>
      <c r="B61" s="22"/>
      <c r="C61" s="22"/>
      <c r="D61" s="22"/>
      <c r="E61" s="22"/>
      <c r="F61" s="22"/>
      <c r="G61" s="22"/>
      <c r="H61" s="22"/>
      <c r="I61" s="23"/>
    </row>
    <row r="62" spans="1:9" ht="15" customHeight="1" x14ac:dyDescent="0.2">
      <c r="A62" s="21"/>
      <c r="B62" s="22"/>
      <c r="C62" s="22"/>
      <c r="D62" s="22"/>
      <c r="E62" s="22"/>
      <c r="F62" s="22"/>
      <c r="G62" s="22"/>
      <c r="H62" s="22"/>
      <c r="I62" s="23"/>
    </row>
    <row r="63" spans="1:9" ht="15" customHeight="1" x14ac:dyDescent="0.2">
      <c r="A63" s="21"/>
      <c r="B63" s="22"/>
      <c r="C63" s="22"/>
      <c r="D63" s="22"/>
      <c r="E63" s="22"/>
      <c r="F63" s="22"/>
      <c r="G63" s="22"/>
      <c r="H63" s="22"/>
      <c r="I63" s="23"/>
    </row>
    <row r="64" spans="1:9" ht="15" customHeight="1" x14ac:dyDescent="0.2">
      <c r="A64" s="21"/>
      <c r="B64" s="22"/>
      <c r="C64" s="22"/>
      <c r="D64" s="22"/>
      <c r="E64" s="22"/>
      <c r="F64" s="22"/>
      <c r="G64" s="22"/>
      <c r="H64" s="22"/>
      <c r="I64" s="23"/>
    </row>
    <row r="65" spans="1:9" ht="15" customHeight="1" x14ac:dyDescent="0.2">
      <c r="A65" s="21"/>
      <c r="B65" s="22"/>
      <c r="C65" s="22"/>
      <c r="D65" s="22"/>
      <c r="E65" s="22"/>
      <c r="F65" s="22"/>
      <c r="G65" s="22"/>
      <c r="H65" s="22"/>
      <c r="I65" s="23"/>
    </row>
    <row r="66" spans="1:9" ht="15" customHeight="1" x14ac:dyDescent="0.2">
      <c r="A66" s="21"/>
      <c r="B66" s="22"/>
      <c r="C66" s="22"/>
      <c r="D66" s="22"/>
      <c r="E66" s="22"/>
      <c r="F66" s="22"/>
      <c r="G66" s="22"/>
      <c r="H66" s="22"/>
      <c r="I66" s="23"/>
    </row>
    <row r="67" spans="1:9" ht="15" customHeight="1" x14ac:dyDescent="0.2">
      <c r="A67" s="21"/>
      <c r="B67" s="22"/>
      <c r="C67" s="22"/>
      <c r="D67" s="22"/>
      <c r="E67" s="22"/>
      <c r="F67" s="22"/>
      <c r="G67" s="22"/>
      <c r="H67" s="22"/>
      <c r="I67" s="23"/>
    </row>
    <row r="68" spans="1:9" ht="15" customHeight="1" x14ac:dyDescent="0.2">
      <c r="A68" s="21"/>
      <c r="B68" s="22"/>
      <c r="C68" s="22"/>
      <c r="D68" s="22"/>
      <c r="E68" s="22"/>
      <c r="F68" s="22"/>
      <c r="G68" s="22"/>
      <c r="H68" s="22"/>
      <c r="I68" s="23"/>
    </row>
    <row r="69" spans="1:9" ht="15" customHeight="1" x14ac:dyDescent="0.2">
      <c r="A69" s="21"/>
      <c r="B69" s="22"/>
      <c r="C69" s="22"/>
      <c r="D69" s="22"/>
      <c r="E69" s="22"/>
      <c r="F69" s="22"/>
      <c r="G69" s="22"/>
      <c r="H69" s="22"/>
      <c r="I69" s="23"/>
    </row>
    <row r="70" spans="1:9" ht="15" customHeight="1" x14ac:dyDescent="0.2">
      <c r="A70" s="21"/>
      <c r="B70" s="22"/>
      <c r="C70" s="22"/>
      <c r="D70" s="22"/>
      <c r="E70" s="22"/>
      <c r="F70" s="22"/>
      <c r="G70" s="22"/>
      <c r="H70" s="22"/>
      <c r="I70" s="23"/>
    </row>
    <row r="71" spans="1:9" ht="15" customHeight="1" x14ac:dyDescent="0.2">
      <c r="A71" s="21"/>
      <c r="B71" s="22"/>
      <c r="C71" s="22"/>
      <c r="D71" s="22"/>
      <c r="E71" s="22"/>
      <c r="F71" s="22"/>
      <c r="G71" s="22"/>
      <c r="H71" s="22"/>
      <c r="I71" s="23"/>
    </row>
    <row r="72" spans="1:9" ht="15" customHeight="1" x14ac:dyDescent="0.2">
      <c r="A72" s="21"/>
      <c r="B72" s="22"/>
      <c r="C72" s="22"/>
      <c r="D72" s="22"/>
      <c r="E72" s="22"/>
      <c r="F72" s="22"/>
      <c r="G72" s="22"/>
      <c r="H72" s="22"/>
      <c r="I72" s="23"/>
    </row>
    <row r="73" spans="1:9" ht="15" customHeight="1" x14ac:dyDescent="0.2">
      <c r="A73" s="21"/>
      <c r="B73" s="22"/>
      <c r="C73" s="22"/>
      <c r="D73" s="22"/>
      <c r="E73" s="22"/>
      <c r="F73" s="22"/>
      <c r="G73" s="22"/>
      <c r="H73" s="22"/>
      <c r="I73" s="23"/>
    </row>
    <row r="74" spans="1:9" ht="15" customHeight="1" x14ac:dyDescent="0.2">
      <c r="A74" s="21"/>
      <c r="B74" s="22"/>
      <c r="C74" s="22"/>
      <c r="D74" s="22"/>
      <c r="E74" s="22"/>
      <c r="F74" s="22"/>
      <c r="G74" s="22"/>
      <c r="H74" s="22"/>
      <c r="I74" s="23"/>
    </row>
    <row r="75" spans="1:9" ht="15" customHeight="1" x14ac:dyDescent="0.2">
      <c r="A75" s="21"/>
      <c r="B75" s="22"/>
      <c r="C75" s="22"/>
      <c r="D75" s="22"/>
      <c r="E75" s="22"/>
      <c r="F75" s="22"/>
      <c r="G75" s="22"/>
      <c r="H75" s="22"/>
      <c r="I75" s="23"/>
    </row>
    <row r="76" spans="1:9" ht="15" customHeight="1" x14ac:dyDescent="0.2">
      <c r="A76" s="21"/>
      <c r="B76" s="22"/>
      <c r="C76" s="22"/>
      <c r="D76" s="22"/>
      <c r="E76" s="22"/>
      <c r="F76" s="22"/>
      <c r="G76" s="22"/>
      <c r="H76" s="22"/>
      <c r="I76" s="23"/>
    </row>
    <row r="77" spans="1:9" ht="15" customHeight="1" x14ac:dyDescent="0.2">
      <c r="A77" s="21"/>
      <c r="B77" s="22"/>
      <c r="C77" s="22"/>
      <c r="D77" s="22"/>
      <c r="E77" s="22"/>
      <c r="F77" s="22"/>
      <c r="G77" s="22"/>
      <c r="H77" s="22"/>
      <c r="I77" s="23"/>
    </row>
    <row r="78" spans="1:9" ht="15" customHeight="1" x14ac:dyDescent="0.2">
      <c r="A78" s="24"/>
      <c r="B78" s="25"/>
      <c r="C78" s="25"/>
      <c r="D78" s="25"/>
      <c r="E78" s="25"/>
      <c r="F78" s="25"/>
      <c r="G78" s="25"/>
      <c r="H78" s="25"/>
      <c r="I78" s="26"/>
    </row>
  </sheetData>
  <mergeCells count="58">
    <mergeCell ref="B45:C45"/>
    <mergeCell ref="B46:C46"/>
    <mergeCell ref="A41:G41"/>
    <mergeCell ref="B42:C42"/>
    <mergeCell ref="B43:C43"/>
    <mergeCell ref="B44:C44"/>
    <mergeCell ref="E42:E44"/>
    <mergeCell ref="A36:G36"/>
    <mergeCell ref="A37:G37"/>
    <mergeCell ref="A38:G38"/>
    <mergeCell ref="A39:G39"/>
    <mergeCell ref="A40:G40"/>
    <mergeCell ref="C35:G35"/>
    <mergeCell ref="A30:B30"/>
    <mergeCell ref="A31:B31"/>
    <mergeCell ref="A32:B32"/>
    <mergeCell ref="C30:G30"/>
    <mergeCell ref="C31:G31"/>
    <mergeCell ref="C32:G32"/>
    <mergeCell ref="A33:B33"/>
    <mergeCell ref="A34:B34"/>
    <mergeCell ref="A35:B35"/>
    <mergeCell ref="C33:G33"/>
    <mergeCell ref="C34:G34"/>
    <mergeCell ref="A25:B25"/>
    <mergeCell ref="A26:B26"/>
    <mergeCell ref="A27:B27"/>
    <mergeCell ref="A28:B28"/>
    <mergeCell ref="A29:B29"/>
    <mergeCell ref="C25:G25"/>
    <mergeCell ref="C26:G26"/>
    <mergeCell ref="C27:G27"/>
    <mergeCell ref="C28:G28"/>
    <mergeCell ref="C29:G29"/>
    <mergeCell ref="A22:B22"/>
    <mergeCell ref="A23:B23"/>
    <mergeCell ref="A24:B24"/>
    <mergeCell ref="C22:G22"/>
    <mergeCell ref="C23:G23"/>
    <mergeCell ref="C24:G24"/>
    <mergeCell ref="J11:L11"/>
    <mergeCell ref="A13:G13"/>
    <mergeCell ref="A14:G14"/>
    <mergeCell ref="A15:G15"/>
    <mergeCell ref="A16:B16"/>
    <mergeCell ref="A20:B20"/>
    <mergeCell ref="A12:I12"/>
    <mergeCell ref="A8:I8"/>
    <mergeCell ref="A21:B21"/>
    <mergeCell ref="C19:G19"/>
    <mergeCell ref="C20:G20"/>
    <mergeCell ref="C21:G21"/>
    <mergeCell ref="A17:B17"/>
    <mergeCell ref="A18:B18"/>
    <mergeCell ref="C16:G16"/>
    <mergeCell ref="A19:B19"/>
    <mergeCell ref="C17:G17"/>
    <mergeCell ref="C18:G18"/>
  </mergeCells>
  <hyperlinks>
    <hyperlink ref="I1" location="BG!A1" display="BG"/>
  </hyperlinks>
  <pageMargins left="0.70866141732283472" right="0.70866141732283472" top="0.74803149606299213" bottom="0.74803149606299213" header="0.31496062992125984" footer="0.31496062992125984"/>
  <pageSetup paperSize="5" scale="61"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P651"/>
  <sheetViews>
    <sheetView showGridLines="0" topLeftCell="A22" zoomScale="85" zoomScaleNormal="85" workbookViewId="0">
      <selection activeCell="A6" sqref="A6:P6"/>
    </sheetView>
  </sheetViews>
  <sheetFormatPr baseColWidth="10" defaultRowHeight="12.75" x14ac:dyDescent="0.2"/>
  <cols>
    <col min="1" max="1" width="32.28515625" style="30" customWidth="1"/>
    <col min="2" max="2" width="15.5703125" style="30" bestFit="1" customWidth="1"/>
    <col min="3" max="3" width="14.85546875" style="30" bestFit="1" customWidth="1"/>
    <col min="4" max="4" width="17.42578125" style="30" customWidth="1"/>
    <col min="5" max="5" width="22" style="30" customWidth="1"/>
    <col min="6" max="6" width="13.7109375" style="30" bestFit="1" customWidth="1"/>
    <col min="7" max="7" width="36.7109375" style="30" customWidth="1"/>
    <col min="8" max="8" width="28.7109375" style="30" bestFit="1" customWidth="1"/>
    <col min="9" max="9" width="21.28515625" style="30" bestFit="1" customWidth="1"/>
    <col min="10" max="10" width="22.42578125" style="30" bestFit="1" customWidth="1"/>
    <col min="11" max="11" width="17.28515625" style="30" bestFit="1" customWidth="1"/>
    <col min="12" max="16384" width="11.42578125" style="30"/>
  </cols>
  <sheetData>
    <row r="1" spans="1:16" x14ac:dyDescent="0.2">
      <c r="A1" s="952" t="s">
        <v>1656</v>
      </c>
      <c r="B1" s="952"/>
      <c r="C1" s="952"/>
      <c r="D1" s="952"/>
      <c r="E1" s="952"/>
      <c r="F1" s="952"/>
      <c r="G1" s="952"/>
      <c r="H1" s="952"/>
      <c r="I1" s="952"/>
      <c r="J1" s="952"/>
      <c r="K1" s="952"/>
      <c r="L1" s="952"/>
      <c r="M1" s="952"/>
      <c r="N1" s="952"/>
      <c r="O1" s="952"/>
      <c r="P1" s="952"/>
    </row>
    <row r="2" spans="1:16" x14ac:dyDescent="0.2">
      <c r="A2" s="952" t="s">
        <v>2440</v>
      </c>
      <c r="B2" s="952"/>
      <c r="C2" s="952"/>
      <c r="D2" s="952"/>
      <c r="E2" s="952"/>
      <c r="F2" s="952"/>
      <c r="G2" s="952"/>
      <c r="H2" s="952"/>
      <c r="I2" s="952"/>
      <c r="J2" s="952"/>
      <c r="K2" s="952"/>
      <c r="L2" s="952"/>
      <c r="M2" s="952"/>
      <c r="N2" s="952"/>
      <c r="O2" s="952"/>
      <c r="P2" s="952"/>
    </row>
    <row r="3" spans="1:16" x14ac:dyDescent="0.2">
      <c r="A3" s="694"/>
    </row>
    <row r="4" spans="1:16" x14ac:dyDescent="0.2">
      <c r="A4" s="695" t="s">
        <v>1657</v>
      </c>
      <c r="B4" s="695" t="s">
        <v>1658</v>
      </c>
    </row>
    <row r="5" spans="1:16" x14ac:dyDescent="0.2">
      <c r="A5" s="696"/>
    </row>
    <row r="6" spans="1:16" ht="146.25" customHeight="1" x14ac:dyDescent="0.2">
      <c r="A6" s="953" t="s">
        <v>1706</v>
      </c>
      <c r="B6" s="953"/>
      <c r="C6" s="953"/>
      <c r="D6" s="953"/>
      <c r="E6" s="953"/>
      <c r="F6" s="953"/>
      <c r="G6" s="953"/>
      <c r="H6" s="953"/>
      <c r="I6" s="953"/>
      <c r="J6" s="953"/>
      <c r="K6" s="953"/>
      <c r="L6" s="953"/>
      <c r="M6" s="953"/>
      <c r="N6" s="953"/>
      <c r="O6" s="953"/>
      <c r="P6" s="953"/>
    </row>
    <row r="7" spans="1:16" ht="60" customHeight="1" x14ac:dyDescent="0.2">
      <c r="A7" s="928" t="s">
        <v>1659</v>
      </c>
      <c r="B7" s="928"/>
      <c r="C7" s="928"/>
      <c r="D7" s="928"/>
      <c r="E7" s="928"/>
      <c r="F7" s="928"/>
      <c r="G7" s="928"/>
      <c r="H7" s="928"/>
      <c r="I7" s="928"/>
      <c r="J7" s="928"/>
      <c r="K7" s="928"/>
      <c r="L7" s="928"/>
      <c r="M7" s="928"/>
      <c r="N7" s="928"/>
      <c r="O7" s="928"/>
      <c r="P7" s="928"/>
    </row>
    <row r="8" spans="1:16" x14ac:dyDescent="0.2">
      <c r="A8" s="696"/>
    </row>
    <row r="9" spans="1:16" ht="21.75" customHeight="1" x14ac:dyDescent="0.2">
      <c r="A9" s="695" t="s">
        <v>1174</v>
      </c>
      <c r="B9" s="697" t="s">
        <v>1175</v>
      </c>
    </row>
    <row r="10" spans="1:16" x14ac:dyDescent="0.2">
      <c r="A10" s="695"/>
    </row>
    <row r="11" spans="1:16" ht="25.5" customHeight="1" x14ac:dyDescent="0.2">
      <c r="A11" s="928" t="s">
        <v>1176</v>
      </c>
      <c r="B11" s="928"/>
      <c r="C11" s="928"/>
      <c r="D11" s="928"/>
      <c r="E11" s="928"/>
      <c r="F11" s="928"/>
      <c r="G11" s="928"/>
      <c r="H11" s="928"/>
      <c r="I11" s="928"/>
      <c r="J11" s="928"/>
      <c r="K11" s="928"/>
      <c r="L11" s="928"/>
      <c r="M11" s="928"/>
      <c r="N11" s="928"/>
      <c r="O11" s="928"/>
      <c r="P11" s="928"/>
    </row>
    <row r="12" spans="1:16" x14ac:dyDescent="0.2">
      <c r="A12" s="695" t="s">
        <v>1177</v>
      </c>
      <c r="B12" s="697" t="s">
        <v>1178</v>
      </c>
    </row>
    <row r="13" spans="1:16" x14ac:dyDescent="0.2">
      <c r="A13" s="695"/>
    </row>
    <row r="14" spans="1:16" ht="24.75" customHeight="1" x14ac:dyDescent="0.2">
      <c r="A14" s="935" t="s">
        <v>1179</v>
      </c>
      <c r="B14" s="935"/>
      <c r="C14" s="935"/>
      <c r="D14" s="935"/>
      <c r="E14" s="935"/>
      <c r="F14" s="935"/>
      <c r="G14" s="935"/>
      <c r="H14" s="935"/>
      <c r="I14" s="935"/>
      <c r="J14" s="935"/>
      <c r="K14" s="935"/>
      <c r="L14" s="935"/>
      <c r="M14" s="935"/>
      <c r="N14" s="935"/>
      <c r="O14" s="935"/>
      <c r="P14" s="935"/>
    </row>
    <row r="15" spans="1:16" x14ac:dyDescent="0.2">
      <c r="A15" s="696"/>
    </row>
    <row r="16" spans="1:16" x14ac:dyDescent="0.2">
      <c r="A16" s="695" t="s">
        <v>1180</v>
      </c>
      <c r="B16" s="697" t="s">
        <v>1181</v>
      </c>
    </row>
    <row r="17" spans="1:16" x14ac:dyDescent="0.2">
      <c r="A17" s="695"/>
    </row>
    <row r="18" spans="1:16" ht="48" customHeight="1" x14ac:dyDescent="0.2">
      <c r="A18" s="928" t="s">
        <v>1182</v>
      </c>
      <c r="B18" s="928"/>
      <c r="C18" s="928"/>
      <c r="D18" s="928"/>
      <c r="E18" s="928"/>
      <c r="F18" s="928"/>
      <c r="G18" s="928"/>
      <c r="H18" s="928"/>
      <c r="I18" s="928"/>
      <c r="J18" s="928"/>
      <c r="K18" s="928"/>
      <c r="L18" s="928"/>
      <c r="M18" s="928"/>
      <c r="N18" s="928"/>
      <c r="O18" s="928"/>
      <c r="P18" s="928"/>
    </row>
    <row r="19" spans="1:16" x14ac:dyDescent="0.2">
      <c r="A19" s="695" t="s">
        <v>1183</v>
      </c>
      <c r="B19" s="697" t="s">
        <v>1184</v>
      </c>
    </row>
    <row r="20" spans="1:16" x14ac:dyDescent="0.2">
      <c r="A20" s="696"/>
    </row>
    <row r="21" spans="1:16" x14ac:dyDescent="0.2">
      <c r="A21" s="928" t="s">
        <v>1185</v>
      </c>
      <c r="B21" s="928"/>
      <c r="C21" s="928"/>
      <c r="D21" s="928"/>
      <c r="E21" s="928"/>
      <c r="F21" s="928"/>
      <c r="G21" s="928"/>
      <c r="H21" s="928"/>
      <c r="I21" s="928"/>
      <c r="J21" s="928"/>
      <c r="K21" s="928"/>
      <c r="L21" s="928"/>
      <c r="M21" s="928"/>
      <c r="N21" s="928"/>
      <c r="O21" s="928"/>
      <c r="P21" s="928"/>
    </row>
    <row r="22" spans="1:16" ht="23.25" customHeight="1" x14ac:dyDescent="0.2">
      <c r="A22" s="928" t="s">
        <v>1186</v>
      </c>
      <c r="B22" s="928"/>
      <c r="C22" s="928"/>
      <c r="D22" s="928"/>
      <c r="E22" s="928"/>
      <c r="F22" s="928"/>
      <c r="G22" s="928"/>
      <c r="H22" s="928"/>
      <c r="I22" s="928"/>
      <c r="J22" s="928"/>
      <c r="K22" s="928"/>
      <c r="L22" s="928"/>
      <c r="M22" s="928"/>
      <c r="N22" s="928"/>
      <c r="O22" s="928"/>
      <c r="P22" s="928"/>
    </row>
    <row r="23" spans="1:16" x14ac:dyDescent="0.2">
      <c r="A23" s="696"/>
    </row>
    <row r="24" spans="1:16" x14ac:dyDescent="0.2">
      <c r="A24" s="928" t="s">
        <v>1187</v>
      </c>
      <c r="B24" s="928"/>
      <c r="C24" s="928"/>
      <c r="D24" s="928"/>
      <c r="E24" s="928"/>
      <c r="F24" s="928"/>
      <c r="G24" s="928"/>
      <c r="H24" s="928"/>
      <c r="I24" s="928"/>
      <c r="J24" s="928"/>
      <c r="K24" s="928"/>
      <c r="L24" s="928"/>
      <c r="M24" s="928"/>
      <c r="N24" s="928"/>
      <c r="O24" s="928"/>
      <c r="P24" s="928"/>
    </row>
    <row r="25" spans="1:16" x14ac:dyDescent="0.2">
      <c r="A25" s="928"/>
      <c r="B25" s="928"/>
      <c r="C25" s="928"/>
      <c r="D25" s="928"/>
      <c r="E25" s="928"/>
      <c r="F25" s="928"/>
      <c r="G25" s="928"/>
      <c r="H25" s="928"/>
      <c r="I25" s="928"/>
      <c r="J25" s="928"/>
      <c r="K25" s="928"/>
      <c r="L25" s="928"/>
      <c r="M25" s="928"/>
      <c r="N25" s="928"/>
      <c r="O25" s="928"/>
      <c r="P25" s="928"/>
    </row>
    <row r="26" spans="1:16" x14ac:dyDescent="0.2">
      <c r="A26" s="695" t="s">
        <v>1188</v>
      </c>
      <c r="B26" s="697" t="s">
        <v>1189</v>
      </c>
    </row>
    <row r="27" spans="1:16" x14ac:dyDescent="0.2">
      <c r="A27" s="695"/>
    </row>
    <row r="28" spans="1:16" x14ac:dyDescent="0.2">
      <c r="A28" s="935" t="s">
        <v>1071</v>
      </c>
      <c r="B28" s="935"/>
      <c r="C28" s="935"/>
      <c r="D28" s="935"/>
      <c r="E28" s="935"/>
      <c r="F28" s="935"/>
      <c r="G28" s="935"/>
      <c r="H28" s="935"/>
      <c r="I28" s="935"/>
      <c r="J28" s="935"/>
      <c r="K28" s="935"/>
      <c r="L28" s="935"/>
      <c r="M28" s="935"/>
      <c r="N28" s="935"/>
      <c r="O28" s="935"/>
      <c r="P28" s="935"/>
    </row>
    <row r="29" spans="1:16" x14ac:dyDescent="0.2">
      <c r="A29" s="696"/>
    </row>
    <row r="30" spans="1:16" x14ac:dyDescent="0.2">
      <c r="A30" s="695" t="s">
        <v>1190</v>
      </c>
      <c r="B30" s="697" t="s">
        <v>1191</v>
      </c>
    </row>
    <row r="31" spans="1:16" x14ac:dyDescent="0.2">
      <c r="A31" s="695"/>
    </row>
    <row r="32" spans="1:16" x14ac:dyDescent="0.2">
      <c r="A32" s="935" t="s">
        <v>1072</v>
      </c>
      <c r="B32" s="935"/>
      <c r="C32" s="935"/>
      <c r="D32" s="935"/>
      <c r="E32" s="935"/>
      <c r="F32" s="935"/>
      <c r="G32" s="935"/>
      <c r="H32" s="935"/>
      <c r="I32" s="935"/>
      <c r="J32" s="935"/>
      <c r="K32" s="935"/>
      <c r="L32" s="935"/>
      <c r="M32" s="935"/>
      <c r="N32" s="935"/>
      <c r="O32" s="935"/>
      <c r="P32" s="935"/>
    </row>
    <row r="33" spans="1:16" x14ac:dyDescent="0.2">
      <c r="A33" s="696"/>
    </row>
    <row r="34" spans="1:16" ht="56.25" customHeight="1" x14ac:dyDescent="0.2">
      <c r="A34" s="928" t="s">
        <v>1073</v>
      </c>
      <c r="B34" s="928"/>
      <c r="C34" s="928"/>
      <c r="D34" s="928"/>
      <c r="E34" s="928"/>
      <c r="F34" s="928"/>
      <c r="G34" s="928"/>
      <c r="H34" s="928"/>
      <c r="I34" s="928"/>
      <c r="J34" s="928"/>
      <c r="K34" s="928"/>
      <c r="L34" s="928"/>
      <c r="M34" s="928"/>
      <c r="N34" s="928"/>
      <c r="O34" s="928"/>
      <c r="P34" s="928"/>
    </row>
    <row r="35" spans="1:16" x14ac:dyDescent="0.2">
      <c r="A35" s="695"/>
    </row>
    <row r="36" spans="1:16" x14ac:dyDescent="0.2">
      <c r="A36" s="695" t="s">
        <v>1192</v>
      </c>
      <c r="B36" s="697" t="s">
        <v>1193</v>
      </c>
    </row>
    <row r="37" spans="1:16" x14ac:dyDescent="0.2">
      <c r="A37" s="696"/>
    </row>
    <row r="38" spans="1:16" x14ac:dyDescent="0.2">
      <c r="A38" s="935" t="s">
        <v>1074</v>
      </c>
      <c r="B38" s="935"/>
      <c r="C38" s="935"/>
      <c r="D38" s="935"/>
      <c r="E38" s="935"/>
      <c r="F38" s="935"/>
      <c r="G38" s="935"/>
      <c r="H38" s="935"/>
      <c r="I38" s="935"/>
      <c r="J38" s="935"/>
      <c r="K38" s="935"/>
      <c r="L38" s="935"/>
      <c r="M38" s="935"/>
      <c r="N38" s="935"/>
      <c r="O38" s="935"/>
      <c r="P38" s="935"/>
    </row>
    <row r="39" spans="1:16" x14ac:dyDescent="0.2">
      <c r="A39" s="698"/>
    </row>
    <row r="40" spans="1:16" ht="14.25" customHeight="1" x14ac:dyDescent="0.2">
      <c r="A40" s="935" t="s">
        <v>1075</v>
      </c>
      <c r="B40" s="935"/>
      <c r="C40" s="935"/>
      <c r="D40" s="935"/>
      <c r="E40" s="935"/>
      <c r="F40" s="935"/>
      <c r="G40" s="935"/>
      <c r="H40" s="935"/>
      <c r="I40" s="935"/>
      <c r="J40" s="935"/>
      <c r="K40" s="935"/>
      <c r="L40" s="935"/>
      <c r="M40" s="935"/>
      <c r="N40" s="935"/>
      <c r="O40" s="935"/>
      <c r="P40" s="935"/>
    </row>
    <row r="41" spans="1:16" ht="21" customHeight="1" x14ac:dyDescent="0.2">
      <c r="A41" s="935" t="s">
        <v>1076</v>
      </c>
      <c r="B41" s="935"/>
      <c r="C41" s="935"/>
      <c r="D41" s="935"/>
      <c r="E41" s="935"/>
      <c r="F41" s="935"/>
      <c r="G41" s="935"/>
      <c r="H41" s="935"/>
      <c r="I41" s="935"/>
      <c r="J41" s="935"/>
      <c r="K41" s="935"/>
      <c r="L41" s="935"/>
      <c r="M41" s="935"/>
      <c r="N41" s="935"/>
      <c r="O41" s="935"/>
      <c r="P41" s="935"/>
    </row>
    <row r="42" spans="1:16" x14ac:dyDescent="0.2">
      <c r="A42" s="696"/>
    </row>
    <row r="43" spans="1:16" x14ac:dyDescent="0.2">
      <c r="A43" s="695" t="s">
        <v>1194</v>
      </c>
      <c r="B43" s="697" t="s">
        <v>1195</v>
      </c>
    </row>
    <row r="44" spans="1:16" x14ac:dyDescent="0.2">
      <c r="A44" s="696"/>
    </row>
    <row r="45" spans="1:16" ht="31.5" customHeight="1" x14ac:dyDescent="0.2">
      <c r="A45" s="928" t="s">
        <v>1745</v>
      </c>
      <c r="B45" s="928"/>
      <c r="C45" s="928"/>
      <c r="D45" s="928"/>
      <c r="E45" s="928"/>
      <c r="F45" s="928"/>
      <c r="G45" s="928"/>
      <c r="H45" s="928"/>
      <c r="I45" s="928"/>
      <c r="J45" s="928"/>
      <c r="K45" s="928"/>
      <c r="L45" s="928"/>
      <c r="M45" s="928"/>
      <c r="N45" s="928"/>
      <c r="O45" s="928"/>
      <c r="P45" s="928"/>
    </row>
    <row r="46" spans="1:16" x14ac:dyDescent="0.2">
      <c r="A46" s="695"/>
    </row>
    <row r="47" spans="1:16" x14ac:dyDescent="0.2">
      <c r="A47" s="695" t="s">
        <v>1196</v>
      </c>
      <c r="B47" s="697" t="s">
        <v>1197</v>
      </c>
    </row>
    <row r="48" spans="1:16" x14ac:dyDescent="0.2">
      <c r="A48" s="696"/>
    </row>
    <row r="49" spans="1:5" x14ac:dyDescent="0.2">
      <c r="A49" s="696" t="s">
        <v>1198</v>
      </c>
    </row>
    <row r="50" spans="1:5" ht="13.5" thickBot="1" x14ac:dyDescent="0.25">
      <c r="A50" s="699"/>
      <c r="B50" s="700" t="s">
        <v>267</v>
      </c>
      <c r="C50" s="700" t="s">
        <v>1199</v>
      </c>
      <c r="D50" s="700">
        <v>2023</v>
      </c>
      <c r="E50" s="700">
        <v>2022</v>
      </c>
    </row>
    <row r="51" spans="1:5" x14ac:dyDescent="0.2">
      <c r="A51" s="701" t="s">
        <v>1</v>
      </c>
      <c r="B51" s="699"/>
      <c r="C51" s="699"/>
      <c r="D51" s="699"/>
      <c r="E51" s="699"/>
    </row>
    <row r="52" spans="1:5" ht="13.5" thickBot="1" x14ac:dyDescent="0.25">
      <c r="A52" s="702" t="s">
        <v>1200</v>
      </c>
      <c r="B52" s="703" t="s">
        <v>1148</v>
      </c>
      <c r="C52" s="703" t="s">
        <v>1201</v>
      </c>
      <c r="D52" s="704">
        <f>505572763+106866253+1-1452000-895374+3723146+464000+197511789+3873330+2425281+3315518+258720+403</f>
        <v>821663830</v>
      </c>
      <c r="E52" s="704">
        <f>1276491400+35405098+464400+202158940+4507556+1</f>
        <v>1519027395</v>
      </c>
    </row>
    <row r="53" spans="1:5" x14ac:dyDescent="0.2">
      <c r="A53" s="699"/>
      <c r="B53" s="933"/>
      <c r="C53" s="933"/>
      <c r="D53" s="705" t="s">
        <v>1202</v>
      </c>
      <c r="E53" s="705" t="s">
        <v>1202</v>
      </c>
    </row>
    <row r="54" spans="1:5" ht="13.5" thickBot="1" x14ac:dyDescent="0.25">
      <c r="A54" s="706" t="s">
        <v>1203</v>
      </c>
      <c r="B54" s="933"/>
      <c r="C54" s="933"/>
      <c r="D54" s="707">
        <f>SUM(D52:D53)</f>
        <v>821663830</v>
      </c>
      <c r="E54" s="707">
        <f>SUM(E52:E53)</f>
        <v>1519027395</v>
      </c>
    </row>
    <row r="55" spans="1:5" x14ac:dyDescent="0.2">
      <c r="A55" s="699"/>
      <c r="B55" s="933"/>
      <c r="C55" s="933"/>
      <c r="D55" s="954"/>
      <c r="E55" s="954"/>
    </row>
    <row r="56" spans="1:5" x14ac:dyDescent="0.2">
      <c r="A56" s="701" t="s">
        <v>1204</v>
      </c>
      <c r="B56" s="933"/>
      <c r="C56" s="933"/>
      <c r="D56" s="955"/>
      <c r="E56" s="955"/>
    </row>
    <row r="57" spans="1:5" x14ac:dyDescent="0.2">
      <c r="A57" s="708" t="s">
        <v>858</v>
      </c>
      <c r="B57" s="709" t="s">
        <v>1148</v>
      </c>
      <c r="C57" s="709" t="s">
        <v>1201</v>
      </c>
      <c r="D57" s="710">
        <v>7662879</v>
      </c>
      <c r="E57" s="710">
        <v>11103867211</v>
      </c>
    </row>
    <row r="58" spans="1:5" ht="13.5" customHeight="1" x14ac:dyDescent="0.2">
      <c r="A58" s="708" t="s">
        <v>1138</v>
      </c>
      <c r="B58" s="709" t="s">
        <v>1149</v>
      </c>
      <c r="C58" s="711">
        <v>107.64999999999998</v>
      </c>
      <c r="D58" s="710">
        <v>781969.59999999986</v>
      </c>
      <c r="E58" s="710">
        <v>539121</v>
      </c>
    </row>
    <row r="59" spans="1:5" ht="13.5" customHeight="1" x14ac:dyDescent="0.2">
      <c r="A59" s="708" t="s">
        <v>1134</v>
      </c>
      <c r="B59" s="709" t="s">
        <v>1148</v>
      </c>
      <c r="C59" s="709" t="s">
        <v>1201</v>
      </c>
      <c r="D59" s="710">
        <v>9501851</v>
      </c>
      <c r="E59" s="710">
        <v>66947212</v>
      </c>
    </row>
    <row r="60" spans="1:5" ht="13.5" customHeight="1" x14ac:dyDescent="0.2">
      <c r="A60" s="708" t="s">
        <v>1139</v>
      </c>
      <c r="B60" s="709" t="s">
        <v>1149</v>
      </c>
      <c r="C60" s="712">
        <v>247.57</v>
      </c>
      <c r="D60" s="710">
        <v>1798348.48</v>
      </c>
      <c r="E60" s="710">
        <v>1837165688</v>
      </c>
    </row>
    <row r="61" spans="1:5" ht="13.5" customHeight="1" x14ac:dyDescent="0.2">
      <c r="A61" s="708" t="s">
        <v>859</v>
      </c>
      <c r="B61" s="709" t="s">
        <v>1148</v>
      </c>
      <c r="C61" s="709" t="s">
        <v>1201</v>
      </c>
      <c r="D61" s="710">
        <v>322667539</v>
      </c>
      <c r="E61" s="710">
        <v>511315918</v>
      </c>
    </row>
    <row r="62" spans="1:5" ht="13.5" customHeight="1" x14ac:dyDescent="0.2">
      <c r="A62" s="708" t="s">
        <v>859</v>
      </c>
      <c r="B62" s="709" t="s">
        <v>1149</v>
      </c>
      <c r="C62" s="712">
        <v>58759.990000000005</v>
      </c>
      <c r="D62" s="710">
        <v>426832567.36000001</v>
      </c>
      <c r="E62" s="710">
        <v>290312223</v>
      </c>
    </row>
    <row r="63" spans="1:5" ht="13.5" customHeight="1" x14ac:dyDescent="0.2">
      <c r="A63" s="708" t="s">
        <v>1140</v>
      </c>
      <c r="B63" s="709" t="s">
        <v>1148</v>
      </c>
      <c r="C63" s="709" t="s">
        <v>1201</v>
      </c>
      <c r="D63" s="710">
        <v>16501733</v>
      </c>
      <c r="E63" s="710">
        <v>16484841</v>
      </c>
    </row>
    <row r="64" spans="1:5" ht="13.5" customHeight="1" x14ac:dyDescent="0.2">
      <c r="A64" s="708" t="s">
        <v>1140</v>
      </c>
      <c r="B64" s="709" t="s">
        <v>1149</v>
      </c>
      <c r="C64" s="712">
        <v>4382.16</v>
      </c>
      <c r="D64" s="710">
        <v>31832010.239999998</v>
      </c>
      <c r="E64" s="710">
        <v>32030612</v>
      </c>
    </row>
    <row r="65" spans="1:5" ht="13.5" customHeight="1" x14ac:dyDescent="0.2">
      <c r="A65" s="708" t="s">
        <v>1141</v>
      </c>
      <c r="B65" s="709" t="s">
        <v>1148</v>
      </c>
      <c r="C65" s="709" t="s">
        <v>1201</v>
      </c>
      <c r="D65" s="710">
        <v>10264453</v>
      </c>
      <c r="E65" s="710">
        <v>10264453</v>
      </c>
    </row>
    <row r="66" spans="1:5" ht="13.5" customHeight="1" x14ac:dyDescent="0.2">
      <c r="A66" s="708" t="s">
        <v>1141</v>
      </c>
      <c r="B66" s="709" t="s">
        <v>1149</v>
      </c>
      <c r="C66" s="712">
        <v>4976.3900000000003</v>
      </c>
      <c r="D66" s="710">
        <v>36148496.960000001</v>
      </c>
      <c r="E66" s="710">
        <v>36894619</v>
      </c>
    </row>
    <row r="67" spans="1:5" ht="13.5" customHeight="1" x14ac:dyDescent="0.2">
      <c r="A67" s="708" t="s">
        <v>860</v>
      </c>
      <c r="B67" s="709" t="s">
        <v>1148</v>
      </c>
      <c r="C67" s="709" t="s">
        <v>1201</v>
      </c>
      <c r="D67" s="710">
        <v>18338316</v>
      </c>
      <c r="E67" s="710">
        <v>126767604</v>
      </c>
    </row>
    <row r="68" spans="1:5" ht="13.5" customHeight="1" x14ac:dyDescent="0.2">
      <c r="A68" s="708" t="s">
        <v>860</v>
      </c>
      <c r="B68" s="709" t="s">
        <v>1149</v>
      </c>
      <c r="C68" s="713">
        <v>2237.2600000000002</v>
      </c>
      <c r="D68" s="710">
        <v>16251456.640000002</v>
      </c>
      <c r="E68" s="710">
        <v>11086999</v>
      </c>
    </row>
    <row r="69" spans="1:5" ht="13.5" customHeight="1" x14ac:dyDescent="0.2">
      <c r="A69" s="708" t="s">
        <v>861</v>
      </c>
      <c r="B69" s="709" t="s">
        <v>1148</v>
      </c>
      <c r="C69" s="709" t="s">
        <v>1201</v>
      </c>
      <c r="D69" s="710">
        <v>109232784</v>
      </c>
      <c r="E69" s="710">
        <v>47457467</v>
      </c>
    </row>
    <row r="70" spans="1:5" ht="13.5" customHeight="1" x14ac:dyDescent="0.2">
      <c r="A70" s="708" t="s">
        <v>861</v>
      </c>
      <c r="B70" s="709" t="s">
        <v>1149</v>
      </c>
      <c r="C70" s="712">
        <v>1155.29</v>
      </c>
      <c r="D70" s="710">
        <v>8392026.5600000005</v>
      </c>
      <c r="E70" s="710">
        <v>39561238</v>
      </c>
    </row>
    <row r="71" spans="1:5" ht="13.5" customHeight="1" x14ac:dyDescent="0.2">
      <c r="A71" s="708" t="s">
        <v>862</v>
      </c>
      <c r="B71" s="709" t="s">
        <v>1148</v>
      </c>
      <c r="C71" s="709" t="s">
        <v>1201</v>
      </c>
      <c r="D71" s="710">
        <v>26206074</v>
      </c>
      <c r="E71" s="710">
        <v>576796226</v>
      </c>
    </row>
    <row r="72" spans="1:5" ht="13.5" customHeight="1" x14ac:dyDescent="0.2">
      <c r="A72" s="708" t="s">
        <v>862</v>
      </c>
      <c r="B72" s="709" t="s">
        <v>1149</v>
      </c>
      <c r="C72" s="712">
        <v>1346.8000000000002</v>
      </c>
      <c r="D72" s="710">
        <v>9783155.2000000011</v>
      </c>
      <c r="E72" s="710">
        <v>18455697</v>
      </c>
    </row>
    <row r="73" spans="1:5" ht="13.5" customHeight="1" x14ac:dyDescent="0.2">
      <c r="A73" s="708" t="s">
        <v>1142</v>
      </c>
      <c r="B73" s="709" t="s">
        <v>1148</v>
      </c>
      <c r="C73" s="709" t="s">
        <v>1201</v>
      </c>
      <c r="D73" s="714">
        <v>-765459</v>
      </c>
      <c r="E73" s="710">
        <v>1632741</v>
      </c>
    </row>
    <row r="74" spans="1:5" ht="13.5" customHeight="1" x14ac:dyDescent="0.2">
      <c r="A74" s="708" t="s">
        <v>863</v>
      </c>
      <c r="B74" s="709" t="s">
        <v>1148</v>
      </c>
      <c r="C74" s="709" t="s">
        <v>1201</v>
      </c>
      <c r="D74" s="710">
        <v>2116459275</v>
      </c>
      <c r="E74" s="710">
        <v>548848931</v>
      </c>
    </row>
    <row r="75" spans="1:5" ht="13.5" customHeight="1" x14ac:dyDescent="0.2">
      <c r="A75" s="708" t="s">
        <v>863</v>
      </c>
      <c r="B75" s="709" t="s">
        <v>1149</v>
      </c>
      <c r="C75" s="712">
        <v>61659.18</v>
      </c>
      <c r="D75" s="710">
        <v>447892283.51999998</v>
      </c>
      <c r="E75" s="710">
        <v>70775444</v>
      </c>
    </row>
    <row r="76" spans="1:5" ht="13.5" customHeight="1" x14ac:dyDescent="0.2">
      <c r="A76" s="708" t="s">
        <v>864</v>
      </c>
      <c r="B76" s="709" t="s">
        <v>1148</v>
      </c>
      <c r="C76" s="709" t="s">
        <v>1201</v>
      </c>
      <c r="D76" s="710">
        <v>42792822</v>
      </c>
      <c r="E76" s="710">
        <v>61506466</v>
      </c>
    </row>
    <row r="77" spans="1:5" ht="13.5" customHeight="1" x14ac:dyDescent="0.2">
      <c r="A77" s="708" t="s">
        <v>865</v>
      </c>
      <c r="B77" s="709" t="s">
        <v>1148</v>
      </c>
      <c r="C77" s="709" t="s">
        <v>1201</v>
      </c>
      <c r="D77" s="710">
        <v>0</v>
      </c>
      <c r="E77" s="710">
        <v>60314303</v>
      </c>
    </row>
    <row r="78" spans="1:5" ht="13.5" customHeight="1" x14ac:dyDescent="0.2">
      <c r="A78" s="708" t="s">
        <v>865</v>
      </c>
      <c r="B78" s="709" t="s">
        <v>1149</v>
      </c>
      <c r="C78" s="712">
        <v>0</v>
      </c>
      <c r="D78" s="710">
        <v>0</v>
      </c>
      <c r="E78" s="710">
        <v>886171765</v>
      </c>
    </row>
    <row r="79" spans="1:5" ht="13.5" customHeight="1" x14ac:dyDescent="0.2">
      <c r="A79" s="708" t="s">
        <v>1143</v>
      </c>
      <c r="B79" s="709" t="s">
        <v>1148</v>
      </c>
      <c r="C79" s="709" t="s">
        <v>1201</v>
      </c>
      <c r="D79" s="710">
        <v>27203236</v>
      </c>
      <c r="E79" s="710">
        <v>12225225625</v>
      </c>
    </row>
    <row r="80" spans="1:5" ht="13.5" customHeight="1" x14ac:dyDescent="0.2">
      <c r="A80" s="708" t="s">
        <v>1143</v>
      </c>
      <c r="B80" s="709" t="s">
        <v>1149</v>
      </c>
      <c r="C80" s="712">
        <v>4039.4000000000005</v>
      </c>
      <c r="D80" s="710">
        <v>29342201.600000005</v>
      </c>
      <c r="E80" s="710">
        <v>33696605</v>
      </c>
    </row>
    <row r="81" spans="1:5" ht="13.5" customHeight="1" x14ac:dyDescent="0.2">
      <c r="A81" s="708" t="s">
        <v>866</v>
      </c>
      <c r="B81" s="709" t="s">
        <v>1148</v>
      </c>
      <c r="C81" s="709" t="s">
        <v>1201</v>
      </c>
      <c r="D81" s="710">
        <v>0</v>
      </c>
      <c r="E81" s="710">
        <v>81958018</v>
      </c>
    </row>
    <row r="82" spans="1:5" ht="13.5" customHeight="1" x14ac:dyDescent="0.2">
      <c r="A82" s="708" t="s">
        <v>866</v>
      </c>
      <c r="B82" s="709" t="s">
        <v>1149</v>
      </c>
      <c r="C82" s="712">
        <v>1.0900000000000001</v>
      </c>
      <c r="D82" s="710">
        <v>7917.76</v>
      </c>
      <c r="E82" s="710">
        <v>72270975</v>
      </c>
    </row>
    <row r="83" spans="1:5" ht="13.5" customHeight="1" x14ac:dyDescent="0.2">
      <c r="A83" s="715" t="s">
        <v>2443</v>
      </c>
      <c r="B83" s="709" t="s">
        <v>1148</v>
      </c>
      <c r="C83" s="709" t="s">
        <v>1201</v>
      </c>
      <c r="D83" s="710">
        <v>2786573</v>
      </c>
      <c r="E83" s="710">
        <v>2941485</v>
      </c>
    </row>
    <row r="84" spans="1:5" ht="13.5" customHeight="1" x14ac:dyDescent="0.2">
      <c r="A84" s="715" t="s">
        <v>2443</v>
      </c>
      <c r="B84" s="709" t="s">
        <v>1149</v>
      </c>
      <c r="C84" s="712">
        <v>1202.08</v>
      </c>
      <c r="D84" s="710">
        <v>8731909.1199999992</v>
      </c>
      <c r="E84" s="710">
        <v>11792756</v>
      </c>
    </row>
    <row r="85" spans="1:5" ht="13.5" customHeight="1" x14ac:dyDescent="0.2">
      <c r="A85" s="715" t="s">
        <v>1660</v>
      </c>
      <c r="B85" s="709" t="s">
        <v>1149</v>
      </c>
      <c r="C85" s="712">
        <v>87653.159999999989</v>
      </c>
      <c r="D85" s="710">
        <v>636712554.23999989</v>
      </c>
      <c r="E85" s="710">
        <v>723739504</v>
      </c>
    </row>
    <row r="86" spans="1:5" ht="13.5" customHeight="1" x14ac:dyDescent="0.2">
      <c r="A86" s="715" t="s">
        <v>1660</v>
      </c>
      <c r="B86" s="709" t="s">
        <v>1148</v>
      </c>
      <c r="C86" s="716" t="s">
        <v>1201</v>
      </c>
      <c r="D86" s="710">
        <v>26446971</v>
      </c>
      <c r="E86" s="710">
        <v>18113230</v>
      </c>
    </row>
    <row r="87" spans="1:5" ht="13.5" customHeight="1" x14ac:dyDescent="0.2">
      <c r="A87" s="715" t="s">
        <v>1146</v>
      </c>
      <c r="B87" s="709" t="s">
        <v>1148</v>
      </c>
      <c r="C87" s="716" t="s">
        <v>1201</v>
      </c>
      <c r="D87" s="710">
        <v>1761821</v>
      </c>
      <c r="E87" s="710">
        <v>12466040</v>
      </c>
    </row>
    <row r="88" spans="1:5" ht="13.5" customHeight="1" x14ac:dyDescent="0.2">
      <c r="A88" s="715" t="s">
        <v>1146</v>
      </c>
      <c r="B88" s="709" t="s">
        <v>1149</v>
      </c>
      <c r="C88" s="712">
        <v>33623.17</v>
      </c>
      <c r="D88" s="710">
        <v>244238706.88</v>
      </c>
      <c r="E88" s="710">
        <v>76559517</v>
      </c>
    </row>
    <row r="89" spans="1:5" ht="13.5" customHeight="1" x14ac:dyDescent="0.2">
      <c r="A89" s="715" t="s">
        <v>867</v>
      </c>
      <c r="B89" s="709" t="s">
        <v>1148</v>
      </c>
      <c r="C89" s="716" t="s">
        <v>1201</v>
      </c>
      <c r="D89" s="710">
        <v>84156501</v>
      </c>
      <c r="E89" s="710">
        <v>125958433</v>
      </c>
    </row>
    <row r="90" spans="1:5" ht="13.5" customHeight="1" x14ac:dyDescent="0.2">
      <c r="A90" s="715" t="s">
        <v>867</v>
      </c>
      <c r="B90" s="709" t="s">
        <v>1150</v>
      </c>
      <c r="C90" s="712">
        <v>7444.5300000000007</v>
      </c>
      <c r="D90" s="710">
        <v>60054651.283500001</v>
      </c>
      <c r="E90" s="710">
        <v>36101862</v>
      </c>
    </row>
    <row r="91" spans="1:5" ht="13.5" customHeight="1" x14ac:dyDescent="0.2">
      <c r="A91" s="715" t="s">
        <v>867</v>
      </c>
      <c r="B91" s="709" t="s">
        <v>1149</v>
      </c>
      <c r="C91" s="712">
        <v>86.12</v>
      </c>
      <c r="D91" s="710">
        <v>625575.68000000005</v>
      </c>
      <c r="E91" s="710">
        <v>113740029</v>
      </c>
    </row>
    <row r="92" spans="1:5" ht="13.5" customHeight="1" x14ac:dyDescent="0.2">
      <c r="A92" s="715" t="s">
        <v>1147</v>
      </c>
      <c r="B92" s="709" t="s">
        <v>1148</v>
      </c>
      <c r="C92" s="716" t="s">
        <v>1201</v>
      </c>
      <c r="D92" s="710">
        <v>529125</v>
      </c>
      <c r="E92" s="710">
        <v>528597</v>
      </c>
    </row>
    <row r="93" spans="1:5" ht="13.5" customHeight="1" x14ac:dyDescent="0.2">
      <c r="A93" s="715" t="s">
        <v>1147</v>
      </c>
      <c r="B93" s="709" t="s">
        <v>1149</v>
      </c>
      <c r="C93" s="712">
        <v>0</v>
      </c>
      <c r="D93" s="710">
        <v>0</v>
      </c>
      <c r="E93" s="710">
        <v>0</v>
      </c>
    </row>
    <row r="94" spans="1:5" ht="13.5" customHeight="1" x14ac:dyDescent="0.2">
      <c r="A94" s="715" t="s">
        <v>868</v>
      </c>
      <c r="B94" s="709" t="s">
        <v>1148</v>
      </c>
      <c r="C94" s="716" t="s">
        <v>1201</v>
      </c>
      <c r="D94" s="710">
        <v>41020572</v>
      </c>
      <c r="E94" s="710">
        <v>75101814</v>
      </c>
    </row>
    <row r="95" spans="1:5" ht="13.5" customHeight="1" x14ac:dyDescent="0.2">
      <c r="A95" s="715" t="s">
        <v>868</v>
      </c>
      <c r="B95" s="709" t="s">
        <v>1149</v>
      </c>
      <c r="C95" s="712">
        <v>1417.7</v>
      </c>
      <c r="D95" s="710">
        <v>10298172.800000001</v>
      </c>
      <c r="E95" s="710">
        <v>32532728</v>
      </c>
    </row>
    <row r="96" spans="1:5" ht="13.5" customHeight="1" x14ac:dyDescent="0.2">
      <c r="A96" s="715" t="s">
        <v>2434</v>
      </c>
      <c r="B96" s="709" t="s">
        <v>1148</v>
      </c>
      <c r="C96" s="716" t="s">
        <v>1201</v>
      </c>
      <c r="D96" s="710">
        <v>63287</v>
      </c>
      <c r="E96" s="710">
        <v>0</v>
      </c>
    </row>
    <row r="97" spans="1:5" ht="13.5" customHeight="1" x14ac:dyDescent="0.2">
      <c r="A97" s="715" t="s">
        <v>2434</v>
      </c>
      <c r="B97" s="709" t="s">
        <v>1149</v>
      </c>
      <c r="C97" s="712">
        <v>0</v>
      </c>
      <c r="D97" s="710">
        <v>0</v>
      </c>
      <c r="E97" s="710">
        <v>3678500</v>
      </c>
    </row>
    <row r="98" spans="1:5" ht="13.5" customHeight="1" thickBot="1" x14ac:dyDescent="0.25">
      <c r="A98" s="715" t="s">
        <v>1344</v>
      </c>
      <c r="B98" s="709" t="s">
        <v>1149</v>
      </c>
      <c r="C98" s="712">
        <v>500</v>
      </c>
      <c r="D98" s="710">
        <v>3632000</v>
      </c>
      <c r="E98" s="710">
        <v>0</v>
      </c>
    </row>
    <row r="99" spans="1:5" x14ac:dyDescent="0.2">
      <c r="A99" s="717"/>
      <c r="B99" s="939"/>
      <c r="C99" s="939"/>
      <c r="D99" s="705"/>
      <c r="E99" s="705"/>
    </row>
    <row r="100" spans="1:5" ht="13.5" thickBot="1" x14ac:dyDescent="0.25">
      <c r="A100" s="718" t="s">
        <v>1205</v>
      </c>
      <c r="B100" s="939"/>
      <c r="C100" s="939"/>
      <c r="D100" s="707">
        <f>SUM(D57:D98)</f>
        <v>4836186356.9235001</v>
      </c>
      <c r="E100" s="707">
        <f>SUM(E57:E98)</f>
        <v>30001602497</v>
      </c>
    </row>
    <row r="101" spans="1:5" x14ac:dyDescent="0.2">
      <c r="A101" s="699"/>
      <c r="B101" s="933"/>
      <c r="C101" s="933"/>
      <c r="D101" s="937"/>
      <c r="E101" s="937"/>
    </row>
    <row r="102" spans="1:5" x14ac:dyDescent="0.2">
      <c r="A102" s="699"/>
      <c r="B102" s="933"/>
      <c r="C102" s="933"/>
      <c r="D102" s="938"/>
      <c r="E102" s="938"/>
    </row>
    <row r="103" spans="1:5" x14ac:dyDescent="0.2">
      <c r="A103" s="701" t="s">
        <v>1206</v>
      </c>
      <c r="B103" s="933"/>
      <c r="C103" s="933"/>
      <c r="D103" s="938"/>
      <c r="E103" s="938"/>
    </row>
    <row r="104" spans="1:5" x14ac:dyDescent="0.2">
      <c r="A104" s="719" t="s">
        <v>1207</v>
      </c>
      <c r="B104" s="703" t="s">
        <v>1149</v>
      </c>
      <c r="C104" s="720"/>
      <c r="D104" s="704">
        <v>1887176192</v>
      </c>
      <c r="E104" s="704">
        <v>199034097</v>
      </c>
    </row>
    <row r="105" spans="1:5" x14ac:dyDescent="0.2">
      <c r="A105" s="719" t="s">
        <v>1207</v>
      </c>
      <c r="B105" s="703" t="s">
        <v>1148</v>
      </c>
      <c r="C105" s="699"/>
      <c r="D105" s="704">
        <v>998253313</v>
      </c>
      <c r="E105" s="704">
        <v>953213090</v>
      </c>
    </row>
    <row r="106" spans="1:5" ht="13.5" thickBot="1" x14ac:dyDescent="0.25">
      <c r="A106" s="719" t="s">
        <v>1208</v>
      </c>
      <c r="B106" s="703" t="s">
        <v>1148</v>
      </c>
      <c r="C106" s="703" t="s">
        <v>1201</v>
      </c>
      <c r="D106" s="704">
        <f>474443604-178877025</f>
        <v>295566579</v>
      </c>
      <c r="E106" s="704">
        <f>793515133-10805164</f>
        <v>782709969</v>
      </c>
    </row>
    <row r="107" spans="1:5" x14ac:dyDescent="0.2">
      <c r="A107" s="699"/>
      <c r="B107" s="933"/>
      <c r="C107" s="933"/>
      <c r="D107" s="705"/>
      <c r="E107" s="705"/>
    </row>
    <row r="108" spans="1:5" ht="13.5" thickBot="1" x14ac:dyDescent="0.25">
      <c r="A108" s="721" t="s">
        <v>1209</v>
      </c>
      <c r="B108" s="933"/>
      <c r="C108" s="933"/>
      <c r="D108" s="707">
        <f>SUM(D104:D107)</f>
        <v>3180996084</v>
      </c>
      <c r="E108" s="707">
        <f>SUM(E104:E107)</f>
        <v>1934957156</v>
      </c>
    </row>
    <row r="109" spans="1:5" x14ac:dyDescent="0.2">
      <c r="A109" s="699"/>
      <c r="B109" s="933"/>
      <c r="C109" s="933"/>
      <c r="D109" s="699"/>
      <c r="E109" s="699"/>
    </row>
    <row r="110" spans="1:5" ht="13.5" thickBot="1" x14ac:dyDescent="0.25">
      <c r="A110" s="721" t="s">
        <v>1210</v>
      </c>
      <c r="B110" s="933"/>
      <c r="C110" s="933"/>
      <c r="D110" s="722">
        <f>D108+D100+D54</f>
        <v>8838846270.9235001</v>
      </c>
      <c r="E110" s="722">
        <f>E108+E100+E54</f>
        <v>33455587048</v>
      </c>
    </row>
    <row r="111" spans="1:5" ht="13.5" thickTop="1" x14ac:dyDescent="0.2">
      <c r="A111" s="721"/>
      <c r="B111" s="699"/>
      <c r="C111" s="699"/>
      <c r="D111" s="723"/>
      <c r="E111" s="723"/>
    </row>
    <row r="112" spans="1:5" x14ac:dyDescent="0.2">
      <c r="A112" s="695" t="s">
        <v>1211</v>
      </c>
      <c r="B112" s="695" t="s">
        <v>1212</v>
      </c>
    </row>
    <row r="113" spans="1:16" x14ac:dyDescent="0.2">
      <c r="A113" s="696"/>
    </row>
    <row r="114" spans="1:16" x14ac:dyDescent="0.2">
      <c r="A114" s="935" t="s">
        <v>1213</v>
      </c>
      <c r="B114" s="935"/>
      <c r="C114" s="935"/>
      <c r="D114" s="935"/>
      <c r="E114" s="935"/>
      <c r="F114" s="935"/>
      <c r="G114" s="935"/>
      <c r="H114" s="935"/>
      <c r="I114" s="935"/>
      <c r="J114" s="935"/>
      <c r="K114" s="935"/>
      <c r="L114" s="935"/>
      <c r="M114" s="935"/>
      <c r="N114" s="935"/>
      <c r="O114" s="935"/>
      <c r="P114" s="935"/>
    </row>
    <row r="115" spans="1:16" x14ac:dyDescent="0.2">
      <c r="A115" s="696"/>
    </row>
    <row r="116" spans="1:16" x14ac:dyDescent="0.2">
      <c r="B116" s="691">
        <v>2023</v>
      </c>
      <c r="D116" s="691">
        <v>2022</v>
      </c>
    </row>
    <row r="117" spans="1:16" x14ac:dyDescent="0.2">
      <c r="A117" s="100" t="s">
        <v>1214</v>
      </c>
    </row>
    <row r="118" spans="1:16" ht="12.75" customHeight="1" x14ac:dyDescent="0.2">
      <c r="A118" s="30" t="s">
        <v>1215</v>
      </c>
      <c r="B118" s="404">
        <v>135561526250</v>
      </c>
      <c r="D118" s="404">
        <v>164852530478</v>
      </c>
    </row>
    <row r="119" spans="1:16" ht="24" customHeight="1" x14ac:dyDescent="0.2">
      <c r="A119" s="30" t="s">
        <v>1216</v>
      </c>
      <c r="B119" s="404">
        <v>-4516335427</v>
      </c>
      <c r="D119" s="404">
        <v>-2142877887</v>
      </c>
    </row>
    <row r="120" spans="1:16" ht="12.75" customHeight="1" x14ac:dyDescent="0.2">
      <c r="A120" s="30" t="s">
        <v>1217</v>
      </c>
      <c r="B120" s="724">
        <f>SUM(B118:B119)</f>
        <v>131045190823</v>
      </c>
      <c r="D120" s="724">
        <f>SUM(D118:D119)</f>
        <v>162709652591</v>
      </c>
    </row>
    <row r="121" spans="1:16" ht="12.75" customHeight="1" x14ac:dyDescent="0.2">
      <c r="A121" s="100" t="s">
        <v>1218</v>
      </c>
    </row>
    <row r="122" spans="1:16" ht="12.75" customHeight="1" x14ac:dyDescent="0.2">
      <c r="A122" s="30" t="s">
        <v>1215</v>
      </c>
      <c r="B122" s="404">
        <v>121882076045</v>
      </c>
      <c r="D122" s="404">
        <v>125639502057</v>
      </c>
    </row>
    <row r="123" spans="1:16" ht="12.75" customHeight="1" x14ac:dyDescent="0.2">
      <c r="A123" s="30" t="s">
        <v>1219</v>
      </c>
      <c r="B123" s="724">
        <f>SUM(B122:B122)</f>
        <v>121882076045</v>
      </c>
      <c r="D123" s="724">
        <f>SUM(D122:D122)</f>
        <v>125639502057</v>
      </c>
    </row>
    <row r="124" spans="1:16" ht="12.75" customHeight="1" thickBot="1" x14ac:dyDescent="0.25">
      <c r="A124" s="30" t="s">
        <v>15</v>
      </c>
      <c r="B124" s="725">
        <f>B120+B123</f>
        <v>252927266868</v>
      </c>
      <c r="D124" s="725">
        <f>D120+D123</f>
        <v>288349154648</v>
      </c>
    </row>
    <row r="125" spans="1:16" ht="12.75" customHeight="1" thickTop="1" x14ac:dyDescent="0.2">
      <c r="A125" s="726"/>
      <c r="B125" s="726"/>
      <c r="C125" s="726"/>
      <c r="D125" s="726"/>
    </row>
    <row r="126" spans="1:16" x14ac:dyDescent="0.2">
      <c r="A126" s="695" t="s">
        <v>1220</v>
      </c>
      <c r="B126" s="697" t="s">
        <v>1221</v>
      </c>
    </row>
    <row r="127" spans="1:16" x14ac:dyDescent="0.2">
      <c r="A127" s="696"/>
    </row>
    <row r="128" spans="1:16" ht="27.75" customHeight="1" x14ac:dyDescent="0.2">
      <c r="A128" s="928" t="s">
        <v>1661</v>
      </c>
      <c r="B128" s="928"/>
      <c r="C128" s="928"/>
      <c r="D128" s="928"/>
      <c r="E128" s="928"/>
      <c r="F128" s="928"/>
      <c r="G128" s="928"/>
      <c r="H128" s="928"/>
      <c r="I128" s="928"/>
      <c r="J128" s="928"/>
      <c r="K128" s="928"/>
      <c r="L128" s="928"/>
      <c r="M128" s="928"/>
      <c r="N128" s="928"/>
      <c r="O128" s="928"/>
      <c r="P128" s="928"/>
    </row>
    <row r="129" spans="1:5" x14ac:dyDescent="0.2">
      <c r="A129" s="696"/>
    </row>
    <row r="130" spans="1:5" x14ac:dyDescent="0.2">
      <c r="A130" s="727" t="s">
        <v>1222</v>
      </c>
    </row>
    <row r="131" spans="1:5" x14ac:dyDescent="0.2">
      <c r="A131" s="728"/>
      <c r="B131" s="729">
        <v>45291</v>
      </c>
      <c r="C131" s="730">
        <v>44926</v>
      </c>
      <c r="D131" s="731"/>
      <c r="E131" s="731"/>
    </row>
    <row r="132" spans="1:5" x14ac:dyDescent="0.2">
      <c r="A132" s="732" t="s">
        <v>1223</v>
      </c>
      <c r="B132" s="733">
        <v>3227270840.3199997</v>
      </c>
      <c r="C132" s="733">
        <v>942946900.52999997</v>
      </c>
      <c r="D132" s="734"/>
      <c r="E132" s="734"/>
    </row>
    <row r="133" spans="1:5" x14ac:dyDescent="0.2">
      <c r="A133" s="732" t="s">
        <v>1229</v>
      </c>
      <c r="B133" s="733">
        <v>2263801875</v>
      </c>
      <c r="C133" s="733">
        <v>7585016.9399999995</v>
      </c>
      <c r="D133" s="734"/>
      <c r="E133" s="734"/>
    </row>
    <row r="134" spans="1:5" x14ac:dyDescent="0.2">
      <c r="A134" s="732" t="s">
        <v>1234</v>
      </c>
      <c r="B134" s="733">
        <v>1187118400.96</v>
      </c>
      <c r="C134" s="733">
        <v>4528024511.9099998</v>
      </c>
      <c r="D134" s="735"/>
      <c r="E134" s="734"/>
    </row>
    <row r="135" spans="1:5" x14ac:dyDescent="0.2">
      <c r="A135" s="732" t="s">
        <v>1228</v>
      </c>
      <c r="B135" s="733">
        <v>680624015.36000001</v>
      </c>
      <c r="C135" s="733">
        <v>429847211.51999998</v>
      </c>
      <c r="D135" s="735"/>
      <c r="E135" s="734"/>
    </row>
    <row r="136" spans="1:5" x14ac:dyDescent="0.2">
      <c r="A136" s="732" t="s">
        <v>1227</v>
      </c>
      <c r="B136" s="733">
        <v>584809098</v>
      </c>
      <c r="C136" s="733">
        <v>3876338934.02</v>
      </c>
      <c r="D136" s="734"/>
      <c r="E136" s="734"/>
    </row>
    <row r="137" spans="1:5" x14ac:dyDescent="0.2">
      <c r="A137" s="732" t="s">
        <v>1407</v>
      </c>
      <c r="B137" s="733">
        <v>317189533.44</v>
      </c>
      <c r="C137" s="733">
        <v>2745013222.1399999</v>
      </c>
      <c r="D137" s="735"/>
      <c r="E137" s="734"/>
    </row>
    <row r="138" spans="1:5" x14ac:dyDescent="0.2">
      <c r="A138" s="732" t="s">
        <v>2444</v>
      </c>
      <c r="B138" s="733">
        <v>300653110.07999992</v>
      </c>
      <c r="C138" s="733">
        <v>144346142.81999996</v>
      </c>
      <c r="D138" s="734"/>
      <c r="E138" s="734"/>
    </row>
    <row r="139" spans="1:5" x14ac:dyDescent="0.2">
      <c r="A139" s="732" t="s">
        <v>1669</v>
      </c>
      <c r="B139" s="733">
        <v>254467145.28000003</v>
      </c>
      <c r="C139" s="733">
        <v>256533990.21000004</v>
      </c>
      <c r="D139" s="734"/>
      <c r="E139" s="734"/>
    </row>
    <row r="140" spans="1:5" x14ac:dyDescent="0.2">
      <c r="A140" s="732" t="s">
        <v>1667</v>
      </c>
      <c r="B140" s="733">
        <v>208527648</v>
      </c>
      <c r="C140" s="733">
        <v>405578789.51999998</v>
      </c>
      <c r="D140" s="735"/>
      <c r="E140" s="734"/>
    </row>
    <row r="141" spans="1:5" x14ac:dyDescent="0.2">
      <c r="A141" s="732" t="s">
        <v>1672</v>
      </c>
      <c r="B141" s="733">
        <v>164813695.03999999</v>
      </c>
      <c r="C141" s="733">
        <v>166152352.53</v>
      </c>
      <c r="D141" s="735"/>
      <c r="E141" s="734"/>
    </row>
    <row r="142" spans="1:5" x14ac:dyDescent="0.2">
      <c r="A142" s="732" t="s">
        <v>1237</v>
      </c>
      <c r="B142" s="733">
        <v>159395853</v>
      </c>
      <c r="C142" s="733">
        <v>538334930</v>
      </c>
      <c r="D142" s="734"/>
      <c r="E142" s="734"/>
    </row>
    <row r="143" spans="1:5" x14ac:dyDescent="0.2">
      <c r="A143" s="732" t="s">
        <v>1674</v>
      </c>
      <c r="B143" s="733">
        <v>90654720</v>
      </c>
      <c r="C143" s="733">
        <v>91391040</v>
      </c>
      <c r="D143" s="735"/>
      <c r="E143" s="734"/>
    </row>
    <row r="144" spans="1:5" x14ac:dyDescent="0.2">
      <c r="A144" s="732" t="s">
        <v>1231</v>
      </c>
      <c r="B144" s="733">
        <v>83356494</v>
      </c>
      <c r="C144" s="733">
        <v>0</v>
      </c>
      <c r="D144" s="734"/>
      <c r="E144" s="734"/>
    </row>
    <row r="145" spans="1:5" x14ac:dyDescent="0.2">
      <c r="A145" s="732" t="s">
        <v>1239</v>
      </c>
      <c r="B145" s="733">
        <v>80101760.519999996</v>
      </c>
      <c r="C145" s="733">
        <v>388777010.0200001</v>
      </c>
      <c r="D145" s="734"/>
      <c r="E145" s="734"/>
    </row>
    <row r="146" spans="1:5" x14ac:dyDescent="0.2">
      <c r="A146" s="732" t="s">
        <v>2445</v>
      </c>
      <c r="B146" s="733">
        <v>77049248</v>
      </c>
      <c r="C146" s="733">
        <v>0</v>
      </c>
      <c r="D146" s="734"/>
      <c r="E146" s="734"/>
    </row>
    <row r="147" spans="1:5" x14ac:dyDescent="0.2">
      <c r="A147" s="732" t="s">
        <v>1230</v>
      </c>
      <c r="B147" s="733">
        <v>71460108.479999959</v>
      </c>
      <c r="C147" s="733">
        <v>54975225.599999994</v>
      </c>
      <c r="D147" s="734"/>
      <c r="E147" s="734"/>
    </row>
    <row r="148" spans="1:5" x14ac:dyDescent="0.2">
      <c r="A148" s="732" t="s">
        <v>2446</v>
      </c>
      <c r="B148" s="733">
        <v>59586882.56000001</v>
      </c>
      <c r="C148" s="733">
        <v>0</v>
      </c>
      <c r="D148" s="735"/>
      <c r="E148" s="734"/>
    </row>
    <row r="149" spans="1:5" x14ac:dyDescent="0.2">
      <c r="A149" s="732" t="s">
        <v>1235</v>
      </c>
      <c r="B149" s="733">
        <v>44492508.479999997</v>
      </c>
      <c r="C149" s="733">
        <v>44853887.609999999</v>
      </c>
      <c r="D149" s="735"/>
      <c r="E149" s="734"/>
    </row>
    <row r="150" spans="1:5" x14ac:dyDescent="0.2">
      <c r="A150" s="732" t="s">
        <v>2423</v>
      </c>
      <c r="B150" s="733">
        <v>27806592</v>
      </c>
      <c r="C150" s="733">
        <v>0</v>
      </c>
      <c r="D150" s="735"/>
      <c r="E150" s="734"/>
    </row>
    <row r="151" spans="1:5" x14ac:dyDescent="0.2">
      <c r="A151" s="732" t="s">
        <v>1678</v>
      </c>
      <c r="B151" s="733">
        <v>26206696</v>
      </c>
      <c r="C151" s="733">
        <v>0</v>
      </c>
      <c r="D151" s="735"/>
      <c r="E151" s="734"/>
    </row>
    <row r="152" spans="1:5" x14ac:dyDescent="0.2">
      <c r="A152" s="732" t="s">
        <v>1240</v>
      </c>
      <c r="B152" s="733">
        <v>16086491.199999988</v>
      </c>
      <c r="C152" s="733">
        <v>232969894.34999999</v>
      </c>
      <c r="D152" s="735"/>
      <c r="E152" s="734"/>
    </row>
    <row r="153" spans="1:5" x14ac:dyDescent="0.2">
      <c r="A153" s="732" t="s">
        <v>1680</v>
      </c>
      <c r="B153" s="733">
        <v>13594576</v>
      </c>
      <c r="C153" s="733">
        <v>13704994.5</v>
      </c>
      <c r="D153" s="734"/>
      <c r="E153" s="734"/>
    </row>
    <row r="154" spans="1:5" x14ac:dyDescent="0.2">
      <c r="A154" s="732" t="s">
        <v>1664</v>
      </c>
      <c r="B154" s="733">
        <v>11957778.880000001</v>
      </c>
      <c r="C154" s="733">
        <v>1121667717.96</v>
      </c>
      <c r="D154" s="734"/>
      <c r="E154" s="734"/>
    </row>
    <row r="155" spans="1:5" x14ac:dyDescent="0.2">
      <c r="A155" s="732" t="s">
        <v>1676</v>
      </c>
      <c r="B155" s="733">
        <v>10498980</v>
      </c>
      <c r="C155" s="733">
        <v>58141500</v>
      </c>
      <c r="D155" s="735"/>
      <c r="E155" s="734"/>
    </row>
    <row r="156" spans="1:5" x14ac:dyDescent="0.2">
      <c r="A156" s="732" t="s">
        <v>1242</v>
      </c>
      <c r="B156" s="733">
        <v>9462600</v>
      </c>
      <c r="C156" s="733">
        <v>8826300</v>
      </c>
      <c r="D156" s="734"/>
      <c r="E156" s="734"/>
    </row>
    <row r="157" spans="1:5" x14ac:dyDescent="0.2">
      <c r="A157" s="732" t="s">
        <v>1241</v>
      </c>
      <c r="B157" s="733">
        <v>7858790.7300000144</v>
      </c>
      <c r="C157" s="733">
        <v>8861491.2400000151</v>
      </c>
      <c r="D157" s="734"/>
      <c r="E157" s="734"/>
    </row>
    <row r="158" spans="1:5" x14ac:dyDescent="0.2">
      <c r="A158" s="732" t="s">
        <v>1411</v>
      </c>
      <c r="B158" s="733">
        <v>4898914.24</v>
      </c>
      <c r="C158" s="733">
        <v>1306057.05</v>
      </c>
      <c r="D158" s="735"/>
      <c r="E158" s="734"/>
    </row>
    <row r="159" spans="1:5" x14ac:dyDescent="0.2">
      <c r="A159" s="732" t="s">
        <v>1662</v>
      </c>
      <c r="B159" s="733">
        <v>2546976.3200000077</v>
      </c>
      <c r="C159" s="733">
        <v>1849727041.8899999</v>
      </c>
      <c r="D159" s="734"/>
      <c r="E159" s="734"/>
    </row>
    <row r="160" spans="1:5" x14ac:dyDescent="0.2">
      <c r="A160" s="732" t="s">
        <v>1225</v>
      </c>
      <c r="B160" s="733">
        <v>2360800</v>
      </c>
      <c r="C160" s="733">
        <v>2379975</v>
      </c>
      <c r="D160" s="734"/>
      <c r="E160" s="717"/>
    </row>
    <row r="161" spans="1:5" x14ac:dyDescent="0.2">
      <c r="A161" s="732" t="s">
        <v>1682</v>
      </c>
      <c r="B161" s="733">
        <v>1727300</v>
      </c>
      <c r="C161" s="733">
        <v>1611150</v>
      </c>
      <c r="D161" s="734"/>
      <c r="E161" s="717"/>
    </row>
    <row r="162" spans="1:5" x14ac:dyDescent="0.2">
      <c r="A162" s="732" t="s">
        <v>1236</v>
      </c>
      <c r="B162" s="733">
        <v>472306</v>
      </c>
      <c r="C162" s="733">
        <v>475995</v>
      </c>
      <c r="D162" s="734"/>
      <c r="E162" s="717"/>
    </row>
    <row r="163" spans="1:5" x14ac:dyDescent="0.2">
      <c r="A163" s="732" t="s">
        <v>1414</v>
      </c>
      <c r="B163" s="733">
        <v>341262.72000007611</v>
      </c>
      <c r="C163" s="733">
        <v>2398009352.1000004</v>
      </c>
      <c r="D163" s="734"/>
      <c r="E163" s="717"/>
    </row>
    <row r="164" spans="1:5" x14ac:dyDescent="0.2">
      <c r="A164" s="732" t="s">
        <v>2447</v>
      </c>
      <c r="B164" s="733">
        <v>270360</v>
      </c>
      <c r="C164" s="733">
        <v>0</v>
      </c>
      <c r="D164" s="734"/>
      <c r="E164" s="717"/>
    </row>
    <row r="165" spans="1:5" x14ac:dyDescent="0.2">
      <c r="A165" s="732" t="s">
        <v>2448</v>
      </c>
      <c r="B165" s="733">
        <v>144698.88</v>
      </c>
      <c r="C165" s="733">
        <v>0</v>
      </c>
      <c r="D165" s="734"/>
      <c r="E165" s="717"/>
    </row>
    <row r="166" spans="1:5" x14ac:dyDescent="0.2">
      <c r="A166" s="732" t="s">
        <v>1663</v>
      </c>
      <c r="B166" s="733">
        <v>0</v>
      </c>
      <c r="C166" s="733">
        <v>1129625109.45</v>
      </c>
      <c r="D166" s="734"/>
      <c r="E166" s="717"/>
    </row>
    <row r="167" spans="1:5" x14ac:dyDescent="0.2">
      <c r="A167" s="732" t="s">
        <v>1665</v>
      </c>
      <c r="B167" s="733">
        <v>0</v>
      </c>
      <c r="C167" s="733">
        <v>1079113597.24</v>
      </c>
      <c r="D167" s="734"/>
      <c r="E167" s="717"/>
    </row>
    <row r="168" spans="1:5" x14ac:dyDescent="0.2">
      <c r="A168" s="732" t="s">
        <v>1666</v>
      </c>
      <c r="B168" s="733">
        <v>0</v>
      </c>
      <c r="C168" s="733">
        <v>519200700</v>
      </c>
      <c r="D168" s="734"/>
      <c r="E168" s="717"/>
    </row>
    <row r="169" spans="1:5" x14ac:dyDescent="0.2">
      <c r="A169" s="732" t="s">
        <v>1668</v>
      </c>
      <c r="B169" s="733">
        <v>0</v>
      </c>
      <c r="C169" s="733">
        <v>283400100</v>
      </c>
      <c r="D169" s="734"/>
      <c r="E169" s="717"/>
    </row>
    <row r="170" spans="1:5" x14ac:dyDescent="0.2">
      <c r="A170" s="732" t="s">
        <v>1233</v>
      </c>
      <c r="B170" s="733">
        <v>0</v>
      </c>
      <c r="C170" s="733">
        <v>278409182.58000004</v>
      </c>
      <c r="D170" s="734"/>
      <c r="E170" s="717"/>
    </row>
    <row r="171" spans="1:5" x14ac:dyDescent="0.2">
      <c r="A171" s="732" t="s">
        <v>1670</v>
      </c>
      <c r="B171" s="733">
        <v>0</v>
      </c>
      <c r="C171" s="733">
        <v>245329580.51999998</v>
      </c>
      <c r="D171" s="734"/>
      <c r="E171" s="717"/>
    </row>
    <row r="172" spans="1:5" x14ac:dyDescent="0.2">
      <c r="A172" s="732" t="s">
        <v>1671</v>
      </c>
      <c r="B172" s="733">
        <v>0</v>
      </c>
      <c r="C172" s="733">
        <v>201871897.29000002</v>
      </c>
      <c r="D172" s="734"/>
      <c r="E172" s="717"/>
    </row>
    <row r="173" spans="1:5" x14ac:dyDescent="0.2">
      <c r="A173" s="732" t="s">
        <v>1226</v>
      </c>
      <c r="B173" s="733">
        <v>0</v>
      </c>
      <c r="C173" s="733">
        <v>147741525</v>
      </c>
      <c r="D173" s="734"/>
      <c r="E173" s="717"/>
    </row>
    <row r="174" spans="1:5" x14ac:dyDescent="0.2">
      <c r="A174" s="732" t="s">
        <v>1673</v>
      </c>
      <c r="B174" s="733">
        <v>0</v>
      </c>
      <c r="C174" s="733">
        <v>146020620</v>
      </c>
      <c r="D174" s="734"/>
      <c r="E174" s="717"/>
    </row>
    <row r="175" spans="1:5" x14ac:dyDescent="0.2">
      <c r="A175" s="732" t="s">
        <v>1675</v>
      </c>
      <c r="B175" s="733">
        <v>0</v>
      </c>
      <c r="C175" s="733">
        <v>58239819</v>
      </c>
      <c r="D175" s="734"/>
      <c r="E175" s="717"/>
    </row>
    <row r="176" spans="1:5" x14ac:dyDescent="0.2">
      <c r="A176" s="732" t="s">
        <v>1677</v>
      </c>
      <c r="B176" s="733">
        <v>0</v>
      </c>
      <c r="C176" s="733">
        <v>36607677</v>
      </c>
      <c r="D176" s="734"/>
      <c r="E176" s="717"/>
    </row>
    <row r="177" spans="1:16" x14ac:dyDescent="0.2">
      <c r="A177" s="732" t="s">
        <v>1678</v>
      </c>
      <c r="B177" s="733">
        <v>0</v>
      </c>
      <c r="C177" s="733">
        <v>26419553.25</v>
      </c>
      <c r="D177" s="734"/>
      <c r="E177" s="717"/>
    </row>
    <row r="178" spans="1:16" x14ac:dyDescent="0.2">
      <c r="A178" s="732" t="s">
        <v>1679</v>
      </c>
      <c r="B178" s="733">
        <v>0</v>
      </c>
      <c r="C178" s="733">
        <v>24744417</v>
      </c>
      <c r="D178" s="734"/>
      <c r="E178" s="717"/>
    </row>
    <row r="179" spans="1:16" x14ac:dyDescent="0.2">
      <c r="A179" s="732" t="s">
        <v>1243</v>
      </c>
      <c r="B179" s="733">
        <v>0</v>
      </c>
      <c r="C179" s="733">
        <v>11968491.510000013</v>
      </c>
      <c r="D179" s="734"/>
      <c r="E179" s="717"/>
    </row>
    <row r="180" spans="1:16" x14ac:dyDescent="0.2">
      <c r="A180" s="732" t="s">
        <v>1681</v>
      </c>
      <c r="B180" s="733">
        <v>0</v>
      </c>
      <c r="C180" s="733">
        <v>3040752.12</v>
      </c>
      <c r="D180" s="734"/>
      <c r="E180" s="717"/>
    </row>
    <row r="181" spans="1:16" hidden="1" x14ac:dyDescent="0.2">
      <c r="A181" s="732" t="s">
        <v>1683</v>
      </c>
      <c r="B181" s="733">
        <v>0</v>
      </c>
      <c r="C181" s="733">
        <v>582178.5</v>
      </c>
      <c r="D181" s="734"/>
      <c r="E181" s="717"/>
    </row>
    <row r="182" spans="1:16" hidden="1" x14ac:dyDescent="0.2">
      <c r="A182" s="732" t="s">
        <v>2449</v>
      </c>
      <c r="B182" s="733">
        <v>0</v>
      </c>
      <c r="C182" s="733">
        <v>73.230000068200752</v>
      </c>
      <c r="D182" s="734"/>
      <c r="E182" s="717"/>
    </row>
    <row r="183" spans="1:16" hidden="1" x14ac:dyDescent="0.2">
      <c r="A183" s="732" t="s">
        <v>2450</v>
      </c>
      <c r="B183" s="733">
        <v>0</v>
      </c>
      <c r="C183" s="733">
        <v>73.230000014918915</v>
      </c>
      <c r="D183" s="734"/>
      <c r="E183" s="717"/>
    </row>
    <row r="184" spans="1:16" ht="13.5" thickBot="1" x14ac:dyDescent="0.25">
      <c r="A184" s="645" t="s">
        <v>2451</v>
      </c>
      <c r="B184" s="736">
        <f>SUM(B132:B183)</f>
        <v>9991608059.489996</v>
      </c>
      <c r="C184" s="736">
        <f>SUM(C132:C183)</f>
        <v>24510695981.380009</v>
      </c>
      <c r="D184" s="734"/>
      <c r="E184" s="717"/>
    </row>
    <row r="185" spans="1:16" ht="13.5" thickTop="1" x14ac:dyDescent="0.2">
      <c r="A185" s="735"/>
      <c r="B185" s="47"/>
      <c r="C185" s="47"/>
      <c r="D185" s="734"/>
      <c r="E185" s="717"/>
    </row>
    <row r="186" spans="1:16" x14ac:dyDescent="0.2">
      <c r="A186" s="735"/>
      <c r="B186" s="47"/>
      <c r="C186" s="47"/>
      <c r="D186" s="734"/>
      <c r="E186" s="717"/>
    </row>
    <row r="187" spans="1:16" x14ac:dyDescent="0.2">
      <c r="A187" s="695"/>
    </row>
    <row r="188" spans="1:16" x14ac:dyDescent="0.2">
      <c r="A188" s="695" t="s">
        <v>1245</v>
      </c>
      <c r="B188" s="695" t="s">
        <v>1246</v>
      </c>
    </row>
    <row r="189" spans="1:16" ht="28.5" customHeight="1" x14ac:dyDescent="0.2">
      <c r="A189" s="928" t="s">
        <v>1684</v>
      </c>
      <c r="B189" s="928"/>
      <c r="C189" s="928"/>
      <c r="D189" s="928"/>
      <c r="E189" s="928"/>
      <c r="F189" s="928"/>
      <c r="G189" s="928"/>
      <c r="H189" s="928"/>
      <c r="I189" s="928"/>
      <c r="J189" s="928"/>
      <c r="K189" s="928"/>
      <c r="L189" s="928"/>
      <c r="M189" s="928"/>
      <c r="N189" s="928"/>
      <c r="O189" s="928"/>
      <c r="P189" s="928"/>
    </row>
    <row r="190" spans="1:16" x14ac:dyDescent="0.2">
      <c r="A190" s="696"/>
    </row>
    <row r="191" spans="1:16" ht="13.5" thickBot="1" x14ac:dyDescent="0.25">
      <c r="A191" s="699"/>
      <c r="B191" s="737">
        <v>45291</v>
      </c>
      <c r="C191" s="699"/>
      <c r="D191" s="737">
        <v>44926</v>
      </c>
      <c r="E191" s="738"/>
      <c r="F191" s="47"/>
    </row>
    <row r="192" spans="1:16" x14ac:dyDescent="0.2">
      <c r="A192" s="739" t="s">
        <v>1247</v>
      </c>
      <c r="B192" s="740">
        <v>1376122420.5799937</v>
      </c>
      <c r="C192" s="404"/>
      <c r="D192" s="740">
        <v>1269652769</v>
      </c>
      <c r="E192" s="47"/>
      <c r="F192" s="47"/>
    </row>
    <row r="193" spans="1:6" x14ac:dyDescent="0.2">
      <c r="A193" s="739" t="s">
        <v>1248</v>
      </c>
      <c r="B193" s="740">
        <v>2208680067</v>
      </c>
      <c r="C193" s="404"/>
      <c r="D193" s="740">
        <v>1359626446</v>
      </c>
      <c r="E193" s="741"/>
      <c r="F193" s="47"/>
    </row>
    <row r="194" spans="1:6" x14ac:dyDescent="0.2">
      <c r="A194" s="739" t="s">
        <v>1249</v>
      </c>
      <c r="B194" s="740">
        <v>481279457</v>
      </c>
      <c r="C194" s="404"/>
      <c r="D194" s="740">
        <v>424363551</v>
      </c>
      <c r="E194" s="741"/>
      <c r="F194" s="47"/>
    </row>
    <row r="195" spans="1:6" x14ac:dyDescent="0.2">
      <c r="A195" s="739" t="s">
        <v>1250</v>
      </c>
      <c r="B195" s="740">
        <v>82462701</v>
      </c>
      <c r="C195" s="404"/>
      <c r="D195" s="740">
        <v>64996000</v>
      </c>
      <c r="E195" s="741"/>
      <c r="F195" s="47"/>
    </row>
    <row r="196" spans="1:6" x14ac:dyDescent="0.2">
      <c r="A196" s="739" t="s">
        <v>2452</v>
      </c>
      <c r="B196" s="740">
        <v>625215475</v>
      </c>
      <c r="C196" s="404"/>
      <c r="D196" s="740">
        <v>367346155</v>
      </c>
      <c r="E196" s="741"/>
      <c r="F196" s="47"/>
    </row>
    <row r="197" spans="1:6" x14ac:dyDescent="0.2">
      <c r="A197" s="739" t="s">
        <v>1251</v>
      </c>
      <c r="B197" s="740">
        <v>210770559</v>
      </c>
      <c r="C197" s="404"/>
      <c r="D197" s="740">
        <v>379386999</v>
      </c>
      <c r="E197" s="741"/>
      <c r="F197" s="47"/>
    </row>
    <row r="198" spans="1:6" x14ac:dyDescent="0.2">
      <c r="A198" s="739" t="s">
        <v>1252</v>
      </c>
      <c r="B198" s="740">
        <v>643835345</v>
      </c>
      <c r="C198" s="404"/>
      <c r="D198" s="740">
        <v>0</v>
      </c>
      <c r="E198" s="741"/>
      <c r="F198" s="47"/>
    </row>
    <row r="199" spans="1:6" x14ac:dyDescent="0.2">
      <c r="A199" s="739" t="s">
        <v>828</v>
      </c>
      <c r="B199" s="740">
        <v>376423938</v>
      </c>
      <c r="C199" s="404"/>
      <c r="D199" s="740">
        <f>447921443+31109951</f>
        <v>479031394</v>
      </c>
      <c r="E199" s="741"/>
      <c r="F199" s="47"/>
    </row>
    <row r="200" spans="1:6" ht="13.5" thickBot="1" x14ac:dyDescent="0.25">
      <c r="A200" s="739" t="s">
        <v>1253</v>
      </c>
      <c r="B200" s="742">
        <v>94714000.149993896</v>
      </c>
      <c r="C200" s="404"/>
      <c r="D200" s="742">
        <v>4183496869</v>
      </c>
      <c r="E200" s="741"/>
      <c r="F200" s="47"/>
    </row>
    <row r="201" spans="1:6" ht="13.5" thickBot="1" x14ac:dyDescent="0.25">
      <c r="A201" s="743" t="s">
        <v>1254</v>
      </c>
      <c r="B201" s="744">
        <f>SUM(B192:B200)</f>
        <v>6099503962.7299881</v>
      </c>
      <c r="C201" s="404"/>
      <c r="D201" s="744">
        <f>SUM(D192:D200)</f>
        <v>8527900183</v>
      </c>
      <c r="E201" s="741"/>
      <c r="F201" s="47"/>
    </row>
    <row r="202" spans="1:6" x14ac:dyDescent="0.2">
      <c r="A202" s="939"/>
      <c r="B202" s="939"/>
      <c r="C202" s="735"/>
      <c r="D202" s="741"/>
      <c r="E202" s="741"/>
      <c r="F202" s="47"/>
    </row>
    <row r="203" spans="1:6" x14ac:dyDescent="0.2">
      <c r="A203" s="745"/>
      <c r="B203" s="735"/>
      <c r="C203" s="735"/>
      <c r="D203" s="746"/>
      <c r="E203" s="746"/>
      <c r="F203" s="47"/>
    </row>
    <row r="204" spans="1:6" x14ac:dyDescent="0.2">
      <c r="A204" s="747"/>
      <c r="B204" s="47"/>
      <c r="C204" s="47"/>
      <c r="D204" s="47"/>
      <c r="E204" s="47"/>
      <c r="F204" s="47"/>
    </row>
    <row r="205" spans="1:6" x14ac:dyDescent="0.2">
      <c r="A205" s="695" t="s">
        <v>1255</v>
      </c>
      <c r="B205" s="695" t="s">
        <v>1256</v>
      </c>
    </row>
    <row r="206" spans="1:6" x14ac:dyDescent="0.2">
      <c r="A206" s="696"/>
    </row>
    <row r="207" spans="1:6" ht="19.5" customHeight="1" x14ac:dyDescent="0.2">
      <c r="A207" s="727" t="s">
        <v>1257</v>
      </c>
    </row>
    <row r="208" spans="1:6" x14ac:dyDescent="0.2">
      <c r="A208" s="47"/>
      <c r="B208" s="47"/>
      <c r="C208" s="47"/>
      <c r="D208" s="47"/>
    </row>
    <row r="209" spans="1:4" x14ac:dyDescent="0.2">
      <c r="A209" s="748"/>
      <c r="B209" s="749">
        <v>45291</v>
      </c>
      <c r="C209" s="749">
        <v>44926</v>
      </c>
      <c r="D209" s="47"/>
    </row>
    <row r="210" spans="1:4" x14ac:dyDescent="0.2">
      <c r="A210" s="750" t="s">
        <v>2453</v>
      </c>
      <c r="B210" s="751" t="s">
        <v>2454</v>
      </c>
      <c r="C210" s="751" t="s">
        <v>2454</v>
      </c>
      <c r="D210" s="47"/>
    </row>
    <row r="211" spans="1:4" x14ac:dyDescent="0.2">
      <c r="A211" s="750" t="s">
        <v>871</v>
      </c>
      <c r="B211" s="752">
        <v>11567733288</v>
      </c>
      <c r="C211" s="752">
        <v>13986109250.41</v>
      </c>
      <c r="D211" s="47"/>
    </row>
    <row r="212" spans="1:4" x14ac:dyDescent="0.2">
      <c r="A212" s="750" t="s">
        <v>1399</v>
      </c>
      <c r="B212" s="752">
        <v>1841783514</v>
      </c>
      <c r="C212" s="752">
        <v>1176014632</v>
      </c>
      <c r="D212" s="47"/>
    </row>
    <row r="213" spans="1:4" x14ac:dyDescent="0.2">
      <c r="A213" s="750" t="s">
        <v>873</v>
      </c>
      <c r="B213" s="752">
        <v>1526424776</v>
      </c>
      <c r="C213" s="752">
        <v>2382282450</v>
      </c>
      <c r="D213" s="47"/>
    </row>
    <row r="214" spans="1:4" x14ac:dyDescent="0.2">
      <c r="A214" s="750" t="s">
        <v>1400</v>
      </c>
      <c r="B214" s="752">
        <v>1059452896</v>
      </c>
      <c r="C214" s="752">
        <v>1143835009</v>
      </c>
      <c r="D214" s="47"/>
    </row>
    <row r="215" spans="1:4" x14ac:dyDescent="0.2">
      <c r="A215" s="750" t="s">
        <v>872</v>
      </c>
      <c r="B215" s="752">
        <v>147480233</v>
      </c>
      <c r="C215" s="752">
        <v>192735373</v>
      </c>
      <c r="D215" s="47"/>
    </row>
    <row r="216" spans="1:4" x14ac:dyDescent="0.2">
      <c r="A216" s="750" t="s">
        <v>1401</v>
      </c>
      <c r="B216" s="752">
        <v>13152404</v>
      </c>
      <c r="C216" s="752">
        <v>13152404</v>
      </c>
      <c r="D216" s="47"/>
    </row>
    <row r="217" spans="1:4" x14ac:dyDescent="0.2">
      <c r="A217" s="750" t="s">
        <v>885</v>
      </c>
      <c r="B217" s="752">
        <v>283054266</v>
      </c>
      <c r="C217" s="752">
        <v>283054216</v>
      </c>
      <c r="D217" s="47"/>
    </row>
    <row r="218" spans="1:4" x14ac:dyDescent="0.2">
      <c r="A218" s="750" t="s">
        <v>884</v>
      </c>
      <c r="B218" s="752">
        <v>302357569</v>
      </c>
      <c r="C218" s="752">
        <v>331962093</v>
      </c>
      <c r="D218" s="47"/>
    </row>
    <row r="219" spans="1:4" x14ac:dyDescent="0.2">
      <c r="A219" s="750" t="s">
        <v>1402</v>
      </c>
      <c r="B219" s="752">
        <v>10073968</v>
      </c>
      <c r="C219" s="752">
        <v>10073968</v>
      </c>
      <c r="D219" s="47"/>
    </row>
    <row r="220" spans="1:4" x14ac:dyDescent="0.2">
      <c r="A220" s="750" t="s">
        <v>882</v>
      </c>
      <c r="B220" s="752">
        <v>6143069105</v>
      </c>
      <c r="C220" s="752">
        <v>6832297346</v>
      </c>
      <c r="D220" s="47"/>
    </row>
    <row r="221" spans="1:4" x14ac:dyDescent="0.2">
      <c r="A221" s="753" t="s">
        <v>879</v>
      </c>
      <c r="B221" s="754">
        <v>3446569340</v>
      </c>
      <c r="C221" s="754">
        <v>5815445131</v>
      </c>
      <c r="D221" s="47"/>
    </row>
    <row r="222" spans="1:4" x14ac:dyDescent="0.2">
      <c r="A222" s="750" t="s">
        <v>880</v>
      </c>
      <c r="B222" s="752">
        <v>2319422555</v>
      </c>
      <c r="C222" s="752">
        <v>8096827436.1999998</v>
      </c>
      <c r="D222" s="47"/>
    </row>
    <row r="223" spans="1:4" x14ac:dyDescent="0.2">
      <c r="A223" s="750" t="s">
        <v>878</v>
      </c>
      <c r="B223" s="752">
        <v>248760933</v>
      </c>
      <c r="C223" s="752">
        <v>362444975</v>
      </c>
      <c r="D223" s="47"/>
    </row>
    <row r="224" spans="1:4" x14ac:dyDescent="0.2">
      <c r="A224" s="750" t="s">
        <v>1126</v>
      </c>
      <c r="B224" s="752">
        <v>0</v>
      </c>
      <c r="C224" s="752">
        <v>989537543</v>
      </c>
      <c r="D224" s="47"/>
    </row>
    <row r="225" spans="1:4" x14ac:dyDescent="0.2">
      <c r="A225" s="750" t="s">
        <v>2435</v>
      </c>
      <c r="B225" s="752">
        <v>2515950071</v>
      </c>
      <c r="C225" s="752">
        <v>2515950070</v>
      </c>
      <c r="D225" s="47"/>
    </row>
    <row r="226" spans="1:4" x14ac:dyDescent="0.2">
      <c r="A226" s="750" t="s">
        <v>2436</v>
      </c>
      <c r="B226" s="752">
        <v>5769694443</v>
      </c>
      <c r="C226" s="752">
        <v>5107474278</v>
      </c>
      <c r="D226" s="47"/>
    </row>
    <row r="227" spans="1:4" x14ac:dyDescent="0.2">
      <c r="A227" s="750" t="s">
        <v>1403</v>
      </c>
      <c r="B227" s="752">
        <v>2788292262</v>
      </c>
      <c r="C227" s="752">
        <v>8348158650</v>
      </c>
      <c r="D227" s="47"/>
    </row>
    <row r="228" spans="1:4" x14ac:dyDescent="0.2">
      <c r="A228" s="750" t="s">
        <v>869</v>
      </c>
      <c r="B228" s="752">
        <v>50739389671.230103</v>
      </c>
      <c r="C228" s="752">
        <v>59361662790</v>
      </c>
      <c r="D228" s="47"/>
    </row>
    <row r="229" spans="1:4" x14ac:dyDescent="0.2">
      <c r="A229" s="750" t="s">
        <v>870</v>
      </c>
      <c r="B229" s="752">
        <v>26229972944.259701</v>
      </c>
      <c r="C229" s="752">
        <v>24562914043</v>
      </c>
      <c r="D229" s="47"/>
    </row>
    <row r="230" spans="1:4" x14ac:dyDescent="0.2">
      <c r="A230" s="750" t="s">
        <v>874</v>
      </c>
      <c r="B230" s="752">
        <v>2149660602</v>
      </c>
      <c r="C230" s="752">
        <v>2248509310.3699999</v>
      </c>
      <c r="D230" s="47"/>
    </row>
    <row r="231" spans="1:4" x14ac:dyDescent="0.2">
      <c r="A231" s="750" t="s">
        <v>877</v>
      </c>
      <c r="B231" s="752">
        <v>8535062127</v>
      </c>
      <c r="C231" s="752">
        <v>8535062127</v>
      </c>
      <c r="D231" s="47"/>
    </row>
    <row r="232" spans="1:4" x14ac:dyDescent="0.2">
      <c r="A232" s="753" t="s">
        <v>875</v>
      </c>
      <c r="B232" s="754">
        <v>965796041</v>
      </c>
      <c r="C232" s="754">
        <v>965796041</v>
      </c>
      <c r="D232" s="47"/>
    </row>
    <row r="233" spans="1:4" x14ac:dyDescent="0.2">
      <c r="A233" s="750" t="s">
        <v>881</v>
      </c>
      <c r="B233" s="752">
        <v>103766806</v>
      </c>
      <c r="C233" s="752">
        <v>103766806</v>
      </c>
      <c r="D233" s="47"/>
    </row>
    <row r="234" spans="1:4" x14ac:dyDescent="0.2">
      <c r="A234" s="750" t="s">
        <v>91</v>
      </c>
      <c r="B234" s="752">
        <v>935920057</v>
      </c>
      <c r="C234" s="752">
        <v>650737082</v>
      </c>
      <c r="D234" s="47"/>
    </row>
    <row r="235" spans="1:4" x14ac:dyDescent="0.2">
      <c r="A235" s="750" t="s">
        <v>1404</v>
      </c>
      <c r="B235" s="752">
        <v>741915906</v>
      </c>
      <c r="C235" s="752">
        <v>1772725517</v>
      </c>
      <c r="D235" s="47"/>
    </row>
    <row r="236" spans="1:4" x14ac:dyDescent="0.2">
      <c r="A236" s="750" t="s">
        <v>1125</v>
      </c>
      <c r="B236" s="752">
        <v>10356012423.769997</v>
      </c>
      <c r="C236" s="752">
        <v>8440140822</v>
      </c>
      <c r="D236" s="47"/>
    </row>
    <row r="237" spans="1:4" x14ac:dyDescent="0.2">
      <c r="A237" s="750" t="s">
        <v>1405</v>
      </c>
      <c r="B237" s="752">
        <v>17714056736</v>
      </c>
      <c r="C237" s="752">
        <v>23225218059</v>
      </c>
      <c r="D237" s="47"/>
    </row>
    <row r="238" spans="1:4" x14ac:dyDescent="0.2">
      <c r="A238" s="750" t="s">
        <v>1406</v>
      </c>
      <c r="B238" s="752">
        <v>246996</v>
      </c>
      <c r="C238" s="752">
        <v>246996</v>
      </c>
      <c r="D238" s="47"/>
    </row>
    <row r="239" spans="1:4" x14ac:dyDescent="0.2">
      <c r="A239" s="750" t="s">
        <v>1135</v>
      </c>
      <c r="B239" s="752">
        <v>1042383080</v>
      </c>
      <c r="C239" s="752">
        <v>958966401.45000005</v>
      </c>
      <c r="D239" s="47"/>
    </row>
    <row r="240" spans="1:4" x14ac:dyDescent="0.2">
      <c r="A240" s="750" t="s">
        <v>1124</v>
      </c>
      <c r="B240" s="752">
        <v>58477600</v>
      </c>
      <c r="C240" s="752">
        <v>59996209</v>
      </c>
      <c r="D240" s="47"/>
    </row>
    <row r="241" spans="1:16" x14ac:dyDescent="0.2">
      <c r="A241" s="753" t="s">
        <v>876</v>
      </c>
      <c r="B241" s="754">
        <v>29582484156</v>
      </c>
      <c r="C241" s="754">
        <v>21859804166</v>
      </c>
      <c r="D241" s="47"/>
    </row>
    <row r="242" spans="1:16" x14ac:dyDescent="0.2">
      <c r="A242" s="750" t="s">
        <v>2437</v>
      </c>
      <c r="B242" s="752">
        <v>16825104426</v>
      </c>
      <c r="C242" s="752">
        <v>0</v>
      </c>
      <c r="D242" s="47"/>
    </row>
    <row r="243" spans="1:16" x14ac:dyDescent="0.2">
      <c r="A243" s="750" t="s">
        <v>883</v>
      </c>
      <c r="B243" s="752">
        <v>11959363634</v>
      </c>
      <c r="C243" s="752">
        <v>4947916856</v>
      </c>
      <c r="D243" s="47"/>
    </row>
    <row r="244" spans="1:16" ht="13.5" thickBot="1" x14ac:dyDescent="0.25">
      <c r="A244" s="735" t="s">
        <v>1244</v>
      </c>
      <c r="B244" s="755">
        <f>SUM(B211:B243)</f>
        <v>217922884829.2598</v>
      </c>
      <c r="C244" s="755">
        <f>SUM(C211:C243)</f>
        <v>215280818050.42999</v>
      </c>
      <c r="D244" s="47"/>
    </row>
    <row r="245" spans="1:16" ht="13.5" thickTop="1" x14ac:dyDescent="0.2"/>
    <row r="246" spans="1:16" x14ac:dyDescent="0.2">
      <c r="A246" s="699" t="s">
        <v>1686</v>
      </c>
      <c r="B246" s="740">
        <v>-2055555917</v>
      </c>
      <c r="C246" s="740">
        <v>-2055555917</v>
      </c>
    </row>
    <row r="247" spans="1:16" ht="13.5" thickBot="1" x14ac:dyDescent="0.25"/>
    <row r="248" spans="1:16" ht="13.5" thickBot="1" x14ac:dyDescent="0.25">
      <c r="A248" s="699" t="s">
        <v>113</v>
      </c>
      <c r="B248" s="756">
        <f>B244+B246</f>
        <v>215867328912.2598</v>
      </c>
      <c r="C248" s="756">
        <f>C244+C246</f>
        <v>213225262133.42999</v>
      </c>
    </row>
    <row r="249" spans="1:16" x14ac:dyDescent="0.2">
      <c r="A249" s="696"/>
    </row>
    <row r="250" spans="1:16" x14ac:dyDescent="0.2">
      <c r="A250" s="695" t="s">
        <v>1258</v>
      </c>
      <c r="B250" s="697" t="s">
        <v>1259</v>
      </c>
    </row>
    <row r="251" spans="1:16" x14ac:dyDescent="0.2">
      <c r="A251" s="696"/>
    </row>
    <row r="252" spans="1:16" ht="21.75" customHeight="1" x14ac:dyDescent="0.2">
      <c r="A252" s="935" t="s">
        <v>1707</v>
      </c>
      <c r="B252" s="935"/>
      <c r="C252" s="935"/>
      <c r="D252" s="935"/>
      <c r="E252" s="935"/>
      <c r="F252" s="935"/>
      <c r="G252" s="935"/>
      <c r="H252" s="935"/>
      <c r="I252" s="935"/>
      <c r="J252" s="935"/>
      <c r="K252" s="935"/>
      <c r="L252" s="935"/>
      <c r="M252" s="935"/>
      <c r="N252" s="935"/>
      <c r="O252" s="935"/>
      <c r="P252" s="935"/>
    </row>
    <row r="253" spans="1:16" x14ac:dyDescent="0.2">
      <c r="A253" s="696" t="s">
        <v>1222</v>
      </c>
    </row>
    <row r="254" spans="1:16" x14ac:dyDescent="0.2">
      <c r="A254" s="696"/>
    </row>
    <row r="255" spans="1:16" ht="13.5" thickBot="1" x14ac:dyDescent="0.25">
      <c r="A255" s="757"/>
      <c r="C255" s="757"/>
      <c r="D255" s="758">
        <v>2023</v>
      </c>
      <c r="E255" s="758">
        <v>2022</v>
      </c>
    </row>
    <row r="256" spans="1:16" x14ac:dyDescent="0.2">
      <c r="A256" s="759" t="s">
        <v>1260</v>
      </c>
      <c r="C256" s="757"/>
      <c r="D256" s="760">
        <v>489536696.78999996</v>
      </c>
      <c r="E256" s="760">
        <v>555536696.78999996</v>
      </c>
    </row>
    <row r="257" spans="1:16" x14ac:dyDescent="0.2">
      <c r="A257" s="759" t="s">
        <v>2455</v>
      </c>
      <c r="C257" s="757"/>
      <c r="D257" s="760">
        <v>217300900.139999</v>
      </c>
      <c r="E257" s="760">
        <v>264975900.139999</v>
      </c>
    </row>
    <row r="258" spans="1:16" x14ac:dyDescent="0.2">
      <c r="A258" s="759" t="s">
        <v>2456</v>
      </c>
      <c r="C258" s="757"/>
      <c r="D258" s="760">
        <v>2110109587.5299988</v>
      </c>
      <c r="E258" s="760">
        <v>2465761695.5299983</v>
      </c>
    </row>
    <row r="259" spans="1:16" ht="13.5" thickBot="1" x14ac:dyDescent="0.25">
      <c r="A259" s="759" t="s">
        <v>2457</v>
      </c>
      <c r="C259" s="757"/>
      <c r="D259" s="761">
        <v>2008743176.3199997</v>
      </c>
      <c r="E259" s="761">
        <v>2886352214.3199997</v>
      </c>
    </row>
    <row r="260" spans="1:16" ht="13.5" thickBot="1" x14ac:dyDescent="0.25">
      <c r="A260" s="762" t="s">
        <v>15</v>
      </c>
      <c r="C260" s="757"/>
      <c r="D260" s="763">
        <f>SUM(D256:D259)</f>
        <v>4825690360.7799969</v>
      </c>
      <c r="E260" s="763">
        <f>SUM(E256:E259)</f>
        <v>6172626506.7799969</v>
      </c>
    </row>
    <row r="261" spans="1:16" ht="13.5" thickTop="1" x14ac:dyDescent="0.2">
      <c r="A261" s="696"/>
    </row>
    <row r="262" spans="1:16" x14ac:dyDescent="0.2">
      <c r="A262" s="695"/>
    </row>
    <row r="263" spans="1:16" x14ac:dyDescent="0.2">
      <c r="A263" s="695" t="s">
        <v>1261</v>
      </c>
      <c r="B263" s="697" t="s">
        <v>1265</v>
      </c>
    </row>
    <row r="264" spans="1:16" ht="36" customHeight="1" x14ac:dyDescent="0.2">
      <c r="A264" s="928" t="s">
        <v>1266</v>
      </c>
      <c r="B264" s="928"/>
      <c r="C264" s="928"/>
      <c r="D264" s="928"/>
      <c r="E264" s="928"/>
      <c r="F264" s="928"/>
      <c r="G264" s="928"/>
      <c r="H264" s="928"/>
      <c r="I264" s="928"/>
      <c r="J264" s="928"/>
      <c r="K264" s="928"/>
      <c r="L264" s="928"/>
      <c r="M264" s="928"/>
      <c r="N264" s="928"/>
      <c r="O264" s="928"/>
      <c r="P264" s="928"/>
    </row>
    <row r="265" spans="1:16" x14ac:dyDescent="0.2">
      <c r="A265" s="696"/>
    </row>
    <row r="266" spans="1:16" x14ac:dyDescent="0.2">
      <c r="A266" s="695" t="s">
        <v>1264</v>
      </c>
      <c r="B266" s="697" t="s">
        <v>1268</v>
      </c>
    </row>
    <row r="267" spans="1:16" x14ac:dyDescent="0.2">
      <c r="A267" s="935" t="s">
        <v>1708</v>
      </c>
      <c r="B267" s="935"/>
      <c r="C267" s="935"/>
      <c r="D267" s="935"/>
      <c r="E267" s="935"/>
      <c r="F267" s="935"/>
      <c r="G267" s="935"/>
      <c r="H267" s="935"/>
      <c r="I267" s="935"/>
      <c r="J267" s="935"/>
      <c r="K267" s="935"/>
      <c r="L267" s="935"/>
      <c r="M267" s="935"/>
      <c r="N267" s="935"/>
      <c r="O267" s="935"/>
      <c r="P267" s="935"/>
    </row>
    <row r="268" spans="1:16" x14ac:dyDescent="0.2">
      <c r="A268" s="935" t="s">
        <v>1709</v>
      </c>
      <c r="B268" s="935"/>
      <c r="C268" s="935"/>
      <c r="D268" s="935"/>
      <c r="E268" s="935"/>
      <c r="F268" s="935"/>
      <c r="G268" s="935"/>
      <c r="H268" s="935"/>
      <c r="I268" s="935"/>
      <c r="J268" s="935"/>
      <c r="K268" s="935"/>
      <c r="L268" s="935"/>
      <c r="M268" s="935"/>
      <c r="N268" s="935"/>
      <c r="O268" s="935"/>
      <c r="P268" s="935"/>
    </row>
    <row r="269" spans="1:16" x14ac:dyDescent="0.2">
      <c r="A269" s="696"/>
    </row>
    <row r="270" spans="1:16" x14ac:dyDescent="0.2">
      <c r="A270" s="696"/>
    </row>
    <row r="271" spans="1:16" ht="25.5" x14ac:dyDescent="0.2">
      <c r="A271" s="696" t="s">
        <v>1269</v>
      </c>
    </row>
    <row r="272" spans="1:16" ht="13.5" thickBot="1" x14ac:dyDescent="0.25">
      <c r="A272" s="764"/>
      <c r="C272" s="765"/>
      <c r="D272" s="766">
        <v>2023</v>
      </c>
      <c r="E272" s="766">
        <v>2022</v>
      </c>
    </row>
    <row r="273" spans="1:16" x14ac:dyDescent="0.2">
      <c r="A273" s="767" t="s">
        <v>1270</v>
      </c>
      <c r="C273" s="765"/>
      <c r="D273" s="768" t="s">
        <v>1271</v>
      </c>
      <c r="E273" s="768" t="s">
        <v>1271</v>
      </c>
    </row>
    <row r="274" spans="1:16" ht="13.5" thickBot="1" x14ac:dyDescent="0.25">
      <c r="A274" s="767" t="s">
        <v>1272</v>
      </c>
      <c r="C274" s="765"/>
      <c r="D274" s="769" t="s">
        <v>1273</v>
      </c>
      <c r="E274" s="769" t="s">
        <v>1273</v>
      </c>
    </row>
    <row r="275" spans="1:16" x14ac:dyDescent="0.2">
      <c r="A275" s="764"/>
      <c r="C275" s="936"/>
      <c r="D275" s="770" t="s">
        <v>1274</v>
      </c>
      <c r="E275" s="770"/>
    </row>
    <row r="276" spans="1:16" ht="13.5" thickBot="1" x14ac:dyDescent="0.25">
      <c r="A276" s="764" t="s">
        <v>2</v>
      </c>
      <c r="C276" s="936"/>
      <c r="D276" s="771">
        <v>2975479843</v>
      </c>
      <c r="E276" s="771">
        <v>2975479843</v>
      </c>
    </row>
    <row r="277" spans="1:16" x14ac:dyDescent="0.2">
      <c r="A277" s="696"/>
    </row>
    <row r="278" spans="1:16" x14ac:dyDescent="0.2">
      <c r="A278" s="695" t="s">
        <v>1267</v>
      </c>
      <c r="B278" s="697" t="s">
        <v>1276</v>
      </c>
    </row>
    <row r="279" spans="1:16" x14ac:dyDescent="0.2">
      <c r="A279" s="696"/>
    </row>
    <row r="280" spans="1:16" ht="34.5" customHeight="1" x14ac:dyDescent="0.2">
      <c r="A280" s="928" t="s">
        <v>1687</v>
      </c>
      <c r="B280" s="928"/>
      <c r="C280" s="928"/>
      <c r="D280" s="928"/>
      <c r="E280" s="928"/>
      <c r="F280" s="928"/>
      <c r="G280" s="928"/>
      <c r="H280" s="928"/>
      <c r="I280" s="928"/>
      <c r="J280" s="928"/>
      <c r="K280" s="928"/>
      <c r="L280" s="928"/>
      <c r="M280" s="928"/>
      <c r="N280" s="928"/>
      <c r="O280" s="928"/>
      <c r="P280" s="928"/>
    </row>
    <row r="281" spans="1:16" x14ac:dyDescent="0.2">
      <c r="A281" s="696"/>
    </row>
    <row r="282" spans="1:16" ht="13.5" thickBot="1" x14ac:dyDescent="0.25">
      <c r="A282" s="699"/>
      <c r="C282" s="699"/>
      <c r="D282" s="737">
        <v>45291</v>
      </c>
      <c r="E282" s="737">
        <v>44926</v>
      </c>
    </row>
    <row r="283" spans="1:16" x14ac:dyDescent="0.2">
      <c r="A283" s="757"/>
      <c r="C283" s="757"/>
      <c r="D283" s="768"/>
      <c r="E283" s="768"/>
    </row>
    <row r="284" spans="1:16" x14ac:dyDescent="0.2">
      <c r="A284" s="759" t="s">
        <v>892</v>
      </c>
      <c r="C284" s="757"/>
      <c r="D284" s="760">
        <v>4846050</v>
      </c>
      <c r="E284" s="760">
        <v>4846050</v>
      </c>
    </row>
    <row r="285" spans="1:16" x14ac:dyDescent="0.2">
      <c r="A285" s="759" t="s">
        <v>894</v>
      </c>
      <c r="C285" s="757"/>
      <c r="D285" s="760">
        <v>7139528043.0199995</v>
      </c>
      <c r="E285" s="760">
        <v>6631985865.7600012</v>
      </c>
    </row>
    <row r="286" spans="1:16" x14ac:dyDescent="0.2">
      <c r="A286" s="759" t="s">
        <v>1277</v>
      </c>
      <c r="C286" s="757"/>
      <c r="D286" s="760">
        <v>974862238</v>
      </c>
      <c r="E286" s="760">
        <v>981946658</v>
      </c>
    </row>
    <row r="287" spans="1:16" ht="13.5" thickBot="1" x14ac:dyDescent="0.25">
      <c r="A287" s="759" t="s">
        <v>1278</v>
      </c>
      <c r="C287" s="757"/>
      <c r="D287" s="761">
        <v>-4544275895.0199995</v>
      </c>
      <c r="E287" s="761">
        <v>-3605526501.0199995</v>
      </c>
    </row>
    <row r="288" spans="1:16" x14ac:dyDescent="0.2">
      <c r="A288" s="757"/>
      <c r="C288" s="757"/>
      <c r="D288" s="757"/>
      <c r="E288" s="757"/>
    </row>
    <row r="289" spans="1:16" ht="13.5" thickBot="1" x14ac:dyDescent="0.25">
      <c r="A289" s="762" t="s">
        <v>58</v>
      </c>
      <c r="C289" s="757"/>
      <c r="D289" s="771">
        <f>SUM(D284:D287)</f>
        <v>3574960436</v>
      </c>
      <c r="E289" s="771">
        <f>SUM(E284:E287)</f>
        <v>4013252072.7400017</v>
      </c>
    </row>
    <row r="290" spans="1:16" x14ac:dyDescent="0.2">
      <c r="A290" s="757"/>
      <c r="C290" s="757"/>
      <c r="D290" s="757"/>
      <c r="E290" s="757"/>
    </row>
    <row r="291" spans="1:16" x14ac:dyDescent="0.2">
      <c r="A291" s="759" t="s">
        <v>1279</v>
      </c>
      <c r="C291" s="757"/>
      <c r="D291" s="760">
        <v>803813682</v>
      </c>
      <c r="E291" s="760">
        <v>803813682</v>
      </c>
    </row>
    <row r="292" spans="1:16" x14ac:dyDescent="0.2">
      <c r="A292" s="759" t="s">
        <v>1280</v>
      </c>
      <c r="C292" s="757"/>
      <c r="D292" s="760">
        <v>10844918852.85</v>
      </c>
      <c r="E292" s="760">
        <v>10844918852.85</v>
      </c>
    </row>
    <row r="293" spans="1:16" x14ac:dyDescent="0.2">
      <c r="A293" s="759" t="s">
        <v>1281</v>
      </c>
      <c r="C293" s="757"/>
      <c r="D293" s="760">
        <v>3628036970</v>
      </c>
      <c r="E293" s="760">
        <v>3240386211</v>
      </c>
    </row>
    <row r="294" spans="1:16" x14ac:dyDescent="0.2">
      <c r="A294" s="759" t="s">
        <v>1282</v>
      </c>
      <c r="C294" s="757"/>
      <c r="D294" s="760">
        <v>2369097121</v>
      </c>
      <c r="E294" s="760">
        <v>2369097121</v>
      </c>
    </row>
    <row r="295" spans="1:16" ht="13.5" thickBot="1" x14ac:dyDescent="0.25">
      <c r="A295" s="759" t="s">
        <v>1283</v>
      </c>
      <c r="C295" s="757"/>
      <c r="D295" s="761">
        <v>-12979470349.93</v>
      </c>
      <c r="E295" s="761">
        <v>-11330700204.93</v>
      </c>
    </row>
    <row r="296" spans="1:16" x14ac:dyDescent="0.2">
      <c r="A296" s="757"/>
      <c r="C296" s="757"/>
      <c r="D296" s="757"/>
      <c r="E296" s="757"/>
    </row>
    <row r="297" spans="1:16" ht="13.5" thickBot="1" x14ac:dyDescent="0.25">
      <c r="A297" s="762" t="s">
        <v>58</v>
      </c>
      <c r="C297" s="757"/>
      <c r="D297" s="771">
        <f>SUM(D291:D295)</f>
        <v>4666396275.9199982</v>
      </c>
      <c r="E297" s="771">
        <f>SUM(E291:E295)</f>
        <v>5927515661.9199982</v>
      </c>
    </row>
    <row r="298" spans="1:16" x14ac:dyDescent="0.2">
      <c r="A298" s="757"/>
      <c r="C298" s="757"/>
      <c r="D298" s="757"/>
      <c r="E298" s="757"/>
    </row>
    <row r="299" spans="1:16" ht="13.5" thickBot="1" x14ac:dyDescent="0.25">
      <c r="A299" s="762" t="s">
        <v>1284</v>
      </c>
      <c r="C299" s="757"/>
      <c r="D299" s="763">
        <f>D289+D297</f>
        <v>8241356711.9199982</v>
      </c>
      <c r="E299" s="763">
        <f>E289+E297</f>
        <v>9940767734.6599998</v>
      </c>
    </row>
    <row r="300" spans="1:16" ht="13.5" thickTop="1" x14ac:dyDescent="0.2">
      <c r="A300" s="696"/>
    </row>
    <row r="301" spans="1:16" x14ac:dyDescent="0.2">
      <c r="A301" s="695" t="s">
        <v>1275</v>
      </c>
      <c r="B301" s="697" t="s">
        <v>1286</v>
      </c>
    </row>
    <row r="302" spans="1:16" x14ac:dyDescent="0.2">
      <c r="A302" s="935" t="s">
        <v>1287</v>
      </c>
      <c r="B302" s="935"/>
      <c r="C302" s="935"/>
      <c r="D302" s="935"/>
      <c r="E302" s="935"/>
      <c r="F302" s="935"/>
      <c r="G302" s="935"/>
      <c r="H302" s="935"/>
      <c r="I302" s="935"/>
      <c r="J302" s="935"/>
      <c r="K302" s="935"/>
      <c r="L302" s="935"/>
      <c r="M302" s="935"/>
      <c r="N302" s="935"/>
      <c r="O302" s="935"/>
      <c r="P302" s="935"/>
    </row>
    <row r="303" spans="1:16" x14ac:dyDescent="0.2">
      <c r="A303" s="772"/>
      <c r="D303" s="773">
        <v>45291</v>
      </c>
      <c r="E303" s="773">
        <v>44926</v>
      </c>
      <c r="F303" s="47"/>
    </row>
    <row r="304" spans="1:16" x14ac:dyDescent="0.2">
      <c r="A304" s="774" t="s">
        <v>1408</v>
      </c>
      <c r="D304" s="775">
        <v>24663758826.84</v>
      </c>
      <c r="E304" s="776">
        <v>28777908640</v>
      </c>
      <c r="F304" s="47"/>
    </row>
    <row r="305" spans="1:6" x14ac:dyDescent="0.2">
      <c r="A305" s="774" t="s">
        <v>1241</v>
      </c>
      <c r="D305" s="775">
        <v>8053627752.4799995</v>
      </c>
      <c r="E305" s="777">
        <v>24232.7</v>
      </c>
      <c r="F305" s="47"/>
    </row>
    <row r="306" spans="1:6" x14ac:dyDescent="0.2">
      <c r="A306" s="778" t="s">
        <v>1409</v>
      </c>
      <c r="D306" s="775">
        <v>2190951373.5600009</v>
      </c>
      <c r="E306" s="777">
        <v>398549742.19999987</v>
      </c>
      <c r="F306" s="47"/>
    </row>
    <row r="307" spans="1:6" x14ac:dyDescent="0.2">
      <c r="A307" s="778" t="s">
        <v>2421</v>
      </c>
      <c r="D307" s="775">
        <v>1639838834.7599998</v>
      </c>
      <c r="E307" s="777">
        <v>976238937.19999981</v>
      </c>
      <c r="F307" s="47"/>
    </row>
    <row r="308" spans="1:6" x14ac:dyDescent="0.2">
      <c r="A308" s="778" t="s">
        <v>1407</v>
      </c>
      <c r="D308" s="775">
        <v>1124821211.04</v>
      </c>
      <c r="E308" s="777">
        <v>7891901573</v>
      </c>
      <c r="F308" s="47"/>
    </row>
    <row r="309" spans="1:6" x14ac:dyDescent="0.2">
      <c r="A309" s="774" t="s">
        <v>1229</v>
      </c>
      <c r="D309" s="775">
        <v>697369431.60000002</v>
      </c>
      <c r="E309" s="777">
        <v>702730866</v>
      </c>
      <c r="F309" s="47"/>
    </row>
    <row r="310" spans="1:6" x14ac:dyDescent="0.2">
      <c r="A310" s="774" t="s">
        <v>1416</v>
      </c>
      <c r="D310" s="775">
        <v>393411462.24000001</v>
      </c>
      <c r="E310" s="777">
        <v>65491003.200000003</v>
      </c>
      <c r="F310" s="47"/>
    </row>
    <row r="311" spans="1:6" x14ac:dyDescent="0.2">
      <c r="A311" s="778" t="s">
        <v>1413</v>
      </c>
      <c r="D311" s="775">
        <v>373844598.72000003</v>
      </c>
      <c r="E311" s="777">
        <v>391505397.40000004</v>
      </c>
      <c r="F311" s="47"/>
    </row>
    <row r="312" spans="1:6" x14ac:dyDescent="0.2">
      <c r="A312" s="778" t="s">
        <v>1662</v>
      </c>
      <c r="D312" s="775">
        <v>371793570</v>
      </c>
      <c r="E312" s="777">
        <v>0</v>
      </c>
      <c r="F312" s="47"/>
    </row>
    <row r="313" spans="1:6" x14ac:dyDescent="0.2">
      <c r="A313" s="778" t="s">
        <v>2422</v>
      </c>
      <c r="D313" s="775">
        <v>314538999.12</v>
      </c>
      <c r="E313" s="777">
        <v>0</v>
      </c>
      <c r="F313" s="47"/>
    </row>
    <row r="314" spans="1:6" x14ac:dyDescent="0.2">
      <c r="A314" s="774" t="s">
        <v>1411</v>
      </c>
      <c r="D314" s="775">
        <v>314220105.59999996</v>
      </c>
      <c r="E314" s="777">
        <v>302127979.00000006</v>
      </c>
      <c r="F314" s="47"/>
    </row>
    <row r="315" spans="1:6" x14ac:dyDescent="0.2">
      <c r="A315" s="774" t="s">
        <v>2423</v>
      </c>
      <c r="D315" s="775">
        <v>234005784</v>
      </c>
      <c r="E315" s="777">
        <v>0</v>
      </c>
      <c r="F315" s="47"/>
    </row>
    <row r="316" spans="1:6" x14ac:dyDescent="0.2">
      <c r="A316" s="774" t="s">
        <v>1224</v>
      </c>
      <c r="D316" s="775">
        <v>228718780.51999998</v>
      </c>
      <c r="E316" s="777">
        <v>327647943.19999999</v>
      </c>
      <c r="F316" s="47"/>
    </row>
    <row r="317" spans="1:6" x14ac:dyDescent="0.2">
      <c r="A317" s="774" t="s">
        <v>2424</v>
      </c>
      <c r="D317" s="775">
        <v>195644379.47999999</v>
      </c>
      <c r="E317" s="777">
        <v>0</v>
      </c>
      <c r="F317" s="47"/>
    </row>
    <row r="318" spans="1:6" x14ac:dyDescent="0.2">
      <c r="A318" s="774" t="s">
        <v>1689</v>
      </c>
      <c r="D318" s="775">
        <v>148569052.91999999</v>
      </c>
      <c r="E318" s="777">
        <v>0</v>
      </c>
      <c r="F318" s="47"/>
    </row>
    <row r="319" spans="1:6" x14ac:dyDescent="0.2">
      <c r="A319" s="774" t="s">
        <v>1410</v>
      </c>
      <c r="D319" s="775">
        <v>117314210.16000001</v>
      </c>
      <c r="E319" s="777">
        <v>10307268.4</v>
      </c>
      <c r="F319" s="47"/>
    </row>
    <row r="320" spans="1:6" x14ac:dyDescent="0.2">
      <c r="A320" s="774" t="s">
        <v>1668</v>
      </c>
      <c r="D320" s="775">
        <v>87699360</v>
      </c>
      <c r="E320" s="777">
        <v>0</v>
      </c>
      <c r="F320" s="47"/>
    </row>
    <row r="321" spans="1:6" x14ac:dyDescent="0.2">
      <c r="A321" s="774" t="s">
        <v>2425</v>
      </c>
      <c r="D321" s="775">
        <v>86017814.900000006</v>
      </c>
      <c r="E321" s="777">
        <v>0</v>
      </c>
      <c r="F321" s="47"/>
    </row>
    <row r="322" spans="1:6" x14ac:dyDescent="0.2">
      <c r="A322" s="774" t="s">
        <v>1688</v>
      </c>
      <c r="D322" s="775">
        <v>72690168.120000005</v>
      </c>
      <c r="E322" s="777">
        <v>197333184.20000002</v>
      </c>
      <c r="F322" s="47"/>
    </row>
    <row r="323" spans="1:6" x14ac:dyDescent="0.2">
      <c r="A323" s="774" t="s">
        <v>1415</v>
      </c>
      <c r="D323" s="775">
        <v>68862936</v>
      </c>
      <c r="E323" s="777">
        <v>70836872</v>
      </c>
      <c r="F323" s="47"/>
    </row>
    <row r="324" spans="1:6" x14ac:dyDescent="0.2">
      <c r="A324" s="774" t="s">
        <v>2426</v>
      </c>
      <c r="D324" s="775">
        <v>47531232.120000005</v>
      </c>
      <c r="E324" s="777">
        <v>0</v>
      </c>
      <c r="F324" s="47"/>
    </row>
    <row r="325" spans="1:6" x14ac:dyDescent="0.2">
      <c r="A325" s="774" t="s">
        <v>1239</v>
      </c>
      <c r="D325" s="775">
        <v>30557224.399999999</v>
      </c>
      <c r="E325" s="777">
        <v>132935902</v>
      </c>
      <c r="F325" s="47"/>
    </row>
    <row r="326" spans="1:6" x14ac:dyDescent="0.2">
      <c r="A326" s="774" t="s">
        <v>1243</v>
      </c>
      <c r="D326" s="775">
        <v>29861704.920000002</v>
      </c>
      <c r="E326" s="777">
        <v>43242876</v>
      </c>
      <c r="F326" s="47"/>
    </row>
    <row r="327" spans="1:6" x14ac:dyDescent="0.2">
      <c r="A327" s="774" t="s">
        <v>1664</v>
      </c>
      <c r="D327" s="775">
        <v>27621656.399999999</v>
      </c>
      <c r="E327" s="777">
        <v>77506876.799999997</v>
      </c>
      <c r="F327" s="47"/>
    </row>
    <row r="328" spans="1:6" x14ac:dyDescent="0.2">
      <c r="A328" s="774" t="s">
        <v>2427</v>
      </c>
      <c r="D328" s="775">
        <v>25695548.280000001</v>
      </c>
      <c r="E328" s="777">
        <v>1981.8000000000002</v>
      </c>
      <c r="F328" s="47"/>
    </row>
    <row r="329" spans="1:6" x14ac:dyDescent="0.2">
      <c r="A329" s="774" t="s">
        <v>2428</v>
      </c>
      <c r="D329" s="775">
        <v>24459672</v>
      </c>
      <c r="E329" s="777">
        <v>0</v>
      </c>
      <c r="F329" s="47"/>
    </row>
    <row r="330" spans="1:6" x14ac:dyDescent="0.2">
      <c r="A330" s="774" t="s">
        <v>1230</v>
      </c>
      <c r="D330" s="775">
        <v>23232099.48</v>
      </c>
      <c r="E330" s="777">
        <v>70156307.200000003</v>
      </c>
      <c r="F330" s="47"/>
    </row>
    <row r="331" spans="1:6" x14ac:dyDescent="0.2">
      <c r="A331" s="774" t="s">
        <v>1417</v>
      </c>
      <c r="D331" s="775">
        <v>22652000</v>
      </c>
      <c r="E331" s="777">
        <v>21887600</v>
      </c>
      <c r="F331" s="47"/>
    </row>
    <row r="332" spans="1:6" x14ac:dyDescent="0.2">
      <c r="A332" s="774" t="s">
        <v>2429</v>
      </c>
      <c r="D332" s="775">
        <v>20671992</v>
      </c>
      <c r="E332" s="777">
        <v>0</v>
      </c>
      <c r="F332" s="47"/>
    </row>
    <row r="333" spans="1:6" x14ac:dyDescent="0.2">
      <c r="A333" s="774" t="s">
        <v>1412</v>
      </c>
      <c r="D333" s="775">
        <v>15208992</v>
      </c>
      <c r="E333" s="777">
        <v>15325920</v>
      </c>
      <c r="F333" s="47"/>
    </row>
    <row r="334" spans="1:6" x14ac:dyDescent="0.2">
      <c r="A334" s="774" t="s">
        <v>2430</v>
      </c>
      <c r="D334" s="775">
        <v>15064331.76</v>
      </c>
      <c r="E334" s="777">
        <v>0</v>
      </c>
      <c r="F334" s="47"/>
    </row>
    <row r="335" spans="1:6" x14ac:dyDescent="0.2">
      <c r="A335" s="774" t="s">
        <v>2431</v>
      </c>
      <c r="D335" s="775">
        <v>14190980.16</v>
      </c>
      <c r="E335" s="777">
        <v>0</v>
      </c>
      <c r="F335" s="47"/>
    </row>
    <row r="336" spans="1:6" x14ac:dyDescent="0.2">
      <c r="A336" s="774" t="s">
        <v>1238</v>
      </c>
      <c r="D336" s="775">
        <v>5500294.0800000001</v>
      </c>
      <c r="E336" s="777">
        <v>0</v>
      </c>
      <c r="F336" s="47"/>
    </row>
    <row r="337" spans="1:16" x14ac:dyDescent="0.2">
      <c r="A337" s="774" t="s">
        <v>2432</v>
      </c>
      <c r="D337" s="775">
        <v>0</v>
      </c>
      <c r="E337" s="777">
        <v>106953048.39999999</v>
      </c>
      <c r="F337" s="47"/>
    </row>
    <row r="338" spans="1:16" x14ac:dyDescent="0.2">
      <c r="A338" s="774" t="s">
        <v>2433</v>
      </c>
      <c r="D338" s="775">
        <v>4702300.3600000013</v>
      </c>
      <c r="E338" s="775">
        <v>69483577.420000002</v>
      </c>
      <c r="F338" s="47"/>
    </row>
    <row r="339" spans="1:16" ht="13.5" thickBot="1" x14ac:dyDescent="0.25">
      <c r="A339" s="779" t="s">
        <v>1244</v>
      </c>
      <c r="D339" s="780">
        <f>SUM(D304:D338)</f>
        <v>41684648680.02002</v>
      </c>
      <c r="E339" s="780">
        <f>SUM(E304:E338)</f>
        <v>40650097728.120003</v>
      </c>
      <c r="F339" s="47"/>
    </row>
    <row r="340" spans="1:16" ht="13.5" thickTop="1" x14ac:dyDescent="0.2">
      <c r="A340" s="553"/>
      <c r="B340" s="47"/>
      <c r="C340" s="47"/>
      <c r="D340" s="751"/>
      <c r="E340" s="751"/>
      <c r="F340" s="47"/>
    </row>
    <row r="341" spans="1:16" x14ac:dyDescent="0.2">
      <c r="A341" s="781"/>
      <c r="B341" s="47"/>
      <c r="C341" s="47"/>
      <c r="D341" s="47"/>
      <c r="E341" s="47"/>
      <c r="F341" s="47"/>
    </row>
    <row r="342" spans="1:16" x14ac:dyDescent="0.2">
      <c r="A342" s="695" t="s">
        <v>1285</v>
      </c>
      <c r="B342" s="697" t="s">
        <v>1289</v>
      </c>
    </row>
    <row r="343" spans="1:16" x14ac:dyDescent="0.2">
      <c r="A343" s="935" t="s">
        <v>1290</v>
      </c>
      <c r="B343" s="935"/>
      <c r="C343" s="935"/>
      <c r="D343" s="935"/>
      <c r="E343" s="935"/>
      <c r="F343" s="935"/>
      <c r="G343" s="935"/>
      <c r="H343" s="935"/>
      <c r="I343" s="935"/>
      <c r="J343" s="935"/>
      <c r="K343" s="935"/>
      <c r="L343" s="935"/>
      <c r="M343" s="935"/>
      <c r="N343" s="935"/>
      <c r="O343" s="935"/>
      <c r="P343" s="935"/>
    </row>
    <row r="344" spans="1:16" ht="15.75" thickBot="1" x14ac:dyDescent="0.3">
      <c r="A344" s="782"/>
      <c r="B344" s="782" t="s">
        <v>1291</v>
      </c>
      <c r="C344" s="782" t="s">
        <v>1292</v>
      </c>
      <c r="D344" s="783">
        <v>45291</v>
      </c>
      <c r="E344" s="782" t="s">
        <v>1291</v>
      </c>
      <c r="F344" s="782" t="s">
        <v>1292</v>
      </c>
      <c r="G344" s="783">
        <v>44926</v>
      </c>
      <c r="H344" s="646"/>
    </row>
    <row r="345" spans="1:16" ht="25.5" x14ac:dyDescent="0.25">
      <c r="A345" s="647" t="s">
        <v>1293</v>
      </c>
      <c r="B345" s="648"/>
      <c r="C345" s="648"/>
      <c r="D345" s="648"/>
      <c r="E345" s="648"/>
      <c r="F345" s="648"/>
      <c r="G345" s="648"/>
      <c r="H345" s="646"/>
    </row>
    <row r="346" spans="1:16" ht="15" x14ac:dyDescent="0.25">
      <c r="A346" s="784" t="s">
        <v>1139</v>
      </c>
      <c r="B346" s="785">
        <v>2101802</v>
      </c>
      <c r="C346" s="786">
        <v>7284</v>
      </c>
      <c r="D346" s="787">
        <f>B346*C346</f>
        <v>15309525768</v>
      </c>
      <c r="E346" s="785">
        <v>2340349.19</v>
      </c>
      <c r="F346" s="786">
        <v>7340</v>
      </c>
      <c r="G346" s="788">
        <f>E346*F346</f>
        <v>17178163054.6</v>
      </c>
      <c r="H346" s="646"/>
    </row>
    <row r="347" spans="1:16" ht="15" x14ac:dyDescent="0.25">
      <c r="A347" s="784" t="s">
        <v>1294</v>
      </c>
      <c r="B347" s="785">
        <v>0</v>
      </c>
      <c r="C347" s="786">
        <v>7284</v>
      </c>
      <c r="D347" s="787">
        <f t="shared" ref="D347:D354" si="0">B347*C347</f>
        <v>0</v>
      </c>
      <c r="E347" s="785">
        <v>453744</v>
      </c>
      <c r="F347" s="786">
        <v>7340</v>
      </c>
      <c r="G347" s="788">
        <f t="shared" ref="G347:G354" si="1">E347*F347</f>
        <v>3330480960</v>
      </c>
      <c r="H347" s="646"/>
    </row>
    <row r="348" spans="1:16" ht="15" x14ac:dyDescent="0.25">
      <c r="A348" s="784" t="s">
        <v>2458</v>
      </c>
      <c r="B348" s="785">
        <f>585778.15</f>
        <v>585778.15</v>
      </c>
      <c r="C348" s="786">
        <v>7284</v>
      </c>
      <c r="D348" s="787">
        <f t="shared" si="0"/>
        <v>4266808044.6000004</v>
      </c>
      <c r="E348" s="785">
        <v>0</v>
      </c>
      <c r="F348" s="786">
        <v>7340</v>
      </c>
      <c r="G348" s="788">
        <f t="shared" si="1"/>
        <v>0</v>
      </c>
      <c r="H348" s="646"/>
    </row>
    <row r="349" spans="1:16" ht="15" x14ac:dyDescent="0.25">
      <c r="A349" s="784" t="s">
        <v>1138</v>
      </c>
      <c r="B349" s="785">
        <v>2121679.1</v>
      </c>
      <c r="C349" s="786">
        <v>7284</v>
      </c>
      <c r="D349" s="787">
        <f t="shared" si="0"/>
        <v>15454310564.400002</v>
      </c>
      <c r="E349" s="785">
        <v>1404489.69</v>
      </c>
      <c r="F349" s="786">
        <v>7340</v>
      </c>
      <c r="G349" s="788">
        <f t="shared" si="1"/>
        <v>10308954324.6</v>
      </c>
      <c r="H349" s="646"/>
    </row>
    <row r="350" spans="1:16" ht="15" x14ac:dyDescent="0.25">
      <c r="A350" s="784" t="s">
        <v>865</v>
      </c>
      <c r="B350" s="785">
        <v>0</v>
      </c>
      <c r="C350" s="786"/>
      <c r="D350" s="787">
        <v>0</v>
      </c>
      <c r="E350" s="785">
        <v>1399624.03</v>
      </c>
      <c r="F350" s="786">
        <v>7340</v>
      </c>
      <c r="G350" s="788">
        <f t="shared" si="1"/>
        <v>10273240380.200001</v>
      </c>
      <c r="H350" s="646"/>
    </row>
    <row r="351" spans="1:16" ht="15" x14ac:dyDescent="0.25">
      <c r="A351" s="784" t="s">
        <v>2459</v>
      </c>
      <c r="B351" s="785">
        <v>1087286.6000000001</v>
      </c>
      <c r="C351" s="786">
        <v>7284</v>
      </c>
      <c r="D351" s="787">
        <f t="shared" si="0"/>
        <v>7919795594.4000006</v>
      </c>
      <c r="E351" s="785">
        <v>1148143.3</v>
      </c>
      <c r="F351" s="786">
        <v>7340</v>
      </c>
      <c r="G351" s="788">
        <f>E351*F351</f>
        <v>8427371822</v>
      </c>
      <c r="H351" s="646"/>
    </row>
    <row r="352" spans="1:16" ht="15" x14ac:dyDescent="0.25">
      <c r="A352" s="784" t="s">
        <v>2460</v>
      </c>
      <c r="B352" s="785">
        <v>518593</v>
      </c>
      <c r="C352" s="786">
        <v>7284</v>
      </c>
      <c r="D352" s="787">
        <f t="shared" si="0"/>
        <v>3777431412</v>
      </c>
      <c r="E352" s="785">
        <v>0</v>
      </c>
      <c r="F352" s="786">
        <v>7340</v>
      </c>
      <c r="G352" s="788">
        <f>E352*F352</f>
        <v>0</v>
      </c>
      <c r="H352" s="646"/>
    </row>
    <row r="353" spans="1:16" ht="15" x14ac:dyDescent="0.25">
      <c r="A353" s="784" t="s">
        <v>2419</v>
      </c>
      <c r="B353" s="785">
        <v>2723104.25</v>
      </c>
      <c r="C353" s="786">
        <v>7284</v>
      </c>
      <c r="D353" s="787">
        <f t="shared" si="0"/>
        <v>19835091357</v>
      </c>
      <c r="E353" s="785">
        <v>0</v>
      </c>
      <c r="F353" s="786">
        <v>7340</v>
      </c>
      <c r="G353" s="788">
        <f t="shared" si="1"/>
        <v>0</v>
      </c>
      <c r="H353" s="646"/>
    </row>
    <row r="354" spans="1:16" ht="15.75" thickBot="1" x14ac:dyDescent="0.3">
      <c r="A354" s="784" t="s">
        <v>2461</v>
      </c>
      <c r="B354" s="785">
        <v>0</v>
      </c>
      <c r="C354" s="786">
        <v>7284</v>
      </c>
      <c r="D354" s="789">
        <f t="shared" si="0"/>
        <v>0</v>
      </c>
      <c r="E354" s="790">
        <v>62883.95</v>
      </c>
      <c r="F354" s="786">
        <v>7340</v>
      </c>
      <c r="G354" s="791">
        <f t="shared" si="1"/>
        <v>461568193</v>
      </c>
      <c r="H354" s="646"/>
    </row>
    <row r="355" spans="1:16" ht="26.25" thickBot="1" x14ac:dyDescent="0.3">
      <c r="A355" s="647" t="s">
        <v>1295</v>
      </c>
      <c r="B355" s="792">
        <f>SUM(B346:B354)</f>
        <v>9138243.0999999996</v>
      </c>
      <c r="C355" s="793"/>
      <c r="D355" s="794">
        <f>SUM(D346:D354)</f>
        <v>66562962740.400002</v>
      </c>
      <c r="E355" s="795">
        <f>SUM(E346:E354)</f>
        <v>6809234.1600000001</v>
      </c>
      <c r="F355" s="794"/>
      <c r="G355" s="794">
        <f>SUM(G346:G354)</f>
        <v>49979778734.399994</v>
      </c>
      <c r="H355" s="646"/>
    </row>
    <row r="356" spans="1:16" ht="15" x14ac:dyDescent="0.25">
      <c r="A356" s="648"/>
      <c r="B356" s="930"/>
      <c r="C356" s="934"/>
      <c r="D356" s="930"/>
      <c r="E356" s="796"/>
      <c r="F356" s="796"/>
      <c r="G356" s="930"/>
      <c r="H356" s="646"/>
    </row>
    <row r="357" spans="1:16" ht="15" x14ac:dyDescent="0.25">
      <c r="A357" s="647" t="s">
        <v>1296</v>
      </c>
      <c r="B357" s="931"/>
      <c r="C357" s="934"/>
      <c r="D357" s="931"/>
      <c r="E357" s="797"/>
      <c r="F357" s="797"/>
      <c r="G357" s="931"/>
      <c r="H357" s="646"/>
    </row>
    <row r="358" spans="1:16" ht="15" x14ac:dyDescent="0.25">
      <c r="A358" s="784" t="s">
        <v>1138</v>
      </c>
      <c r="B358" s="798" t="s">
        <v>1201</v>
      </c>
      <c r="C358" s="798" t="s">
        <v>1201</v>
      </c>
      <c r="D358" s="788">
        <v>42949004697</v>
      </c>
      <c r="E358" s="798" t="s">
        <v>1201</v>
      </c>
      <c r="F358" s="798" t="s">
        <v>1201</v>
      </c>
      <c r="G358" s="799">
        <v>41774454597</v>
      </c>
      <c r="H358" s="646"/>
    </row>
    <row r="359" spans="1:16" ht="15" x14ac:dyDescent="0.25">
      <c r="A359" s="784" t="s">
        <v>1139</v>
      </c>
      <c r="B359" s="798" t="s">
        <v>1201</v>
      </c>
      <c r="C359" s="798" t="s">
        <v>1201</v>
      </c>
      <c r="D359" s="788">
        <v>22516164426</v>
      </c>
      <c r="E359" s="798" t="s">
        <v>1201</v>
      </c>
      <c r="F359" s="798" t="s">
        <v>1201</v>
      </c>
      <c r="G359" s="788">
        <v>24248177074</v>
      </c>
      <c r="H359" s="646"/>
    </row>
    <row r="360" spans="1:16" ht="15.75" thickBot="1" x14ac:dyDescent="0.3">
      <c r="A360" s="784" t="s">
        <v>1297</v>
      </c>
      <c r="B360" s="798" t="s">
        <v>1201</v>
      </c>
      <c r="C360" s="798" t="s">
        <v>1201</v>
      </c>
      <c r="D360" s="791">
        <v>13583261493</v>
      </c>
      <c r="E360" s="798" t="s">
        <v>1201</v>
      </c>
      <c r="F360" s="798" t="s">
        <v>1201</v>
      </c>
      <c r="G360" s="791">
        <v>11510464371</v>
      </c>
      <c r="H360" s="646"/>
    </row>
    <row r="361" spans="1:16" ht="26.25" thickBot="1" x14ac:dyDescent="0.3">
      <c r="A361" s="647" t="s">
        <v>1298</v>
      </c>
      <c r="B361" s="648"/>
      <c r="C361" s="648"/>
      <c r="D361" s="794">
        <f>SUM(D358:D360)</f>
        <v>79048430616</v>
      </c>
      <c r="E361" s="794"/>
      <c r="F361" s="794"/>
      <c r="G361" s="794">
        <f>SUM(G358:G360)</f>
        <v>77533096042</v>
      </c>
      <c r="H361" s="646"/>
    </row>
    <row r="362" spans="1:16" ht="15.75" thickBot="1" x14ac:dyDescent="0.3">
      <c r="A362" s="647" t="s">
        <v>1299</v>
      </c>
      <c r="B362" s="648"/>
      <c r="C362" s="648"/>
      <c r="D362" s="800">
        <f>D361+D355</f>
        <v>145611393356.39999</v>
      </c>
      <c r="E362" s="800"/>
      <c r="F362" s="800"/>
      <c r="G362" s="800">
        <f>G361+G355</f>
        <v>127512874776.39999</v>
      </c>
      <c r="H362" s="646"/>
    </row>
    <row r="363" spans="1:16" ht="15.75" thickTop="1" x14ac:dyDescent="0.25">
      <c r="A363" s="647"/>
      <c r="B363" s="648"/>
      <c r="C363" s="648"/>
      <c r="D363" s="649"/>
      <c r="E363" s="649"/>
      <c r="F363" s="649"/>
      <c r="G363" s="649"/>
      <c r="H363" s="646"/>
    </row>
    <row r="364" spans="1:16" ht="15" x14ac:dyDescent="0.25">
      <c r="A364" s="647"/>
      <c r="B364" s="648"/>
      <c r="C364" s="648"/>
      <c r="D364" s="649"/>
      <c r="E364" s="649"/>
      <c r="F364" s="649"/>
      <c r="G364" s="649"/>
      <c r="H364" s="646"/>
    </row>
    <row r="365" spans="1:16" x14ac:dyDescent="0.2">
      <c r="A365" s="695" t="s">
        <v>1288</v>
      </c>
      <c r="B365" s="697" t="s">
        <v>1300</v>
      </c>
    </row>
    <row r="366" spans="1:16" x14ac:dyDescent="0.2">
      <c r="A366" s="696"/>
    </row>
    <row r="367" spans="1:16" x14ac:dyDescent="0.2">
      <c r="A367" s="935" t="s">
        <v>2462</v>
      </c>
      <c r="B367" s="935"/>
      <c r="C367" s="935"/>
      <c r="D367" s="935"/>
      <c r="E367" s="935"/>
      <c r="F367" s="935"/>
      <c r="G367" s="935"/>
      <c r="H367" s="935"/>
      <c r="I367" s="935"/>
      <c r="J367" s="935"/>
      <c r="K367" s="935"/>
      <c r="L367" s="935"/>
      <c r="M367" s="935"/>
      <c r="N367" s="935"/>
      <c r="O367" s="935"/>
      <c r="P367" s="935"/>
    </row>
    <row r="368" spans="1:16" x14ac:dyDescent="0.2">
      <c r="A368" s="932" t="s">
        <v>2463</v>
      </c>
      <c r="B368" s="932"/>
      <c r="C368" s="932"/>
      <c r="D368" s="932"/>
      <c r="E368" s="932"/>
    </row>
    <row r="369" spans="2:5" x14ac:dyDescent="0.2">
      <c r="B369" s="655" t="s">
        <v>2464</v>
      </c>
      <c r="C369" s="650" t="s">
        <v>2465</v>
      </c>
      <c r="D369" s="691" t="s">
        <v>2466</v>
      </c>
      <c r="E369" s="691" t="s">
        <v>267</v>
      </c>
    </row>
    <row r="370" spans="2:5" x14ac:dyDescent="0.2">
      <c r="B370" s="645" t="s">
        <v>902</v>
      </c>
      <c r="C370" s="650">
        <v>45299</v>
      </c>
      <c r="D370" s="651">
        <v>500000000</v>
      </c>
      <c r="E370" s="691" t="s">
        <v>1131</v>
      </c>
    </row>
    <row r="371" spans="2:5" x14ac:dyDescent="0.2">
      <c r="B371" s="645" t="s">
        <v>902</v>
      </c>
      <c r="C371" s="650">
        <v>45331</v>
      </c>
      <c r="D371" s="651">
        <v>500000000</v>
      </c>
      <c r="E371" s="691" t="s">
        <v>1131</v>
      </c>
    </row>
    <row r="372" spans="2:5" x14ac:dyDescent="0.2">
      <c r="B372" s="645" t="s">
        <v>902</v>
      </c>
      <c r="C372" s="650">
        <v>45363</v>
      </c>
      <c r="D372" s="651">
        <v>500000000</v>
      </c>
      <c r="E372" s="691" t="s">
        <v>1131</v>
      </c>
    </row>
    <row r="373" spans="2:5" x14ac:dyDescent="0.2">
      <c r="B373" s="645" t="s">
        <v>902</v>
      </c>
      <c r="C373" s="650">
        <v>45392</v>
      </c>
      <c r="D373" s="651">
        <v>500000000</v>
      </c>
      <c r="E373" s="691" t="s">
        <v>1131</v>
      </c>
    </row>
    <row r="374" spans="2:5" x14ac:dyDescent="0.2">
      <c r="B374" s="645" t="s">
        <v>902</v>
      </c>
      <c r="C374" s="650">
        <v>45421</v>
      </c>
      <c r="D374" s="651">
        <v>500000000</v>
      </c>
      <c r="E374" s="691" t="s">
        <v>1131</v>
      </c>
    </row>
    <row r="375" spans="2:5" x14ac:dyDescent="0.2">
      <c r="B375" s="645" t="s">
        <v>902</v>
      </c>
      <c r="C375" s="650">
        <v>45450</v>
      </c>
      <c r="D375" s="651">
        <v>500000000</v>
      </c>
      <c r="E375" s="691" t="s">
        <v>1131</v>
      </c>
    </row>
    <row r="376" spans="2:5" x14ac:dyDescent="0.2">
      <c r="B376" s="645" t="s">
        <v>902</v>
      </c>
      <c r="C376" s="650">
        <v>45492</v>
      </c>
      <c r="D376" s="651">
        <v>500000000</v>
      </c>
      <c r="E376" s="691" t="s">
        <v>1131</v>
      </c>
    </row>
    <row r="377" spans="2:5" x14ac:dyDescent="0.2">
      <c r="B377" s="645" t="s">
        <v>900</v>
      </c>
      <c r="C377" s="650">
        <v>45650</v>
      </c>
      <c r="D377" s="651">
        <v>1000000000.0019999</v>
      </c>
      <c r="E377" s="691" t="s">
        <v>1131</v>
      </c>
    </row>
    <row r="378" spans="2:5" x14ac:dyDescent="0.2">
      <c r="B378" s="645" t="s">
        <v>2467</v>
      </c>
      <c r="C378" s="650"/>
      <c r="D378" s="652">
        <f>SUM(D370:D377)</f>
        <v>4500000000.0019999</v>
      </c>
      <c r="E378" s="691"/>
    </row>
    <row r="379" spans="2:5" x14ac:dyDescent="0.2">
      <c r="B379" s="47"/>
      <c r="C379" s="650"/>
    </row>
    <row r="380" spans="2:5" x14ac:dyDescent="0.2">
      <c r="B380" s="47"/>
      <c r="C380" s="650"/>
    </row>
    <row r="382" spans="2:5" x14ac:dyDescent="0.2">
      <c r="B382" s="645" t="s">
        <v>900</v>
      </c>
      <c r="C382" s="650">
        <v>45681</v>
      </c>
      <c r="D382" s="651">
        <v>1000000000.0019999</v>
      </c>
      <c r="E382" s="691" t="s">
        <v>1131</v>
      </c>
    </row>
    <row r="383" spans="2:5" x14ac:dyDescent="0.2">
      <c r="B383" s="645" t="s">
        <v>900</v>
      </c>
      <c r="C383" s="650">
        <v>45713</v>
      </c>
      <c r="D383" s="651">
        <v>1000000000.0019999</v>
      </c>
      <c r="E383" s="691" t="s">
        <v>1131</v>
      </c>
    </row>
    <row r="384" spans="2:5" x14ac:dyDescent="0.2">
      <c r="B384" s="645" t="s">
        <v>900</v>
      </c>
      <c r="C384" s="650">
        <v>45744</v>
      </c>
      <c r="D384" s="651">
        <v>1000000000.0019999</v>
      </c>
      <c r="E384" s="691" t="s">
        <v>1131</v>
      </c>
    </row>
    <row r="385" spans="1:5" x14ac:dyDescent="0.2">
      <c r="B385" s="645" t="s">
        <v>900</v>
      </c>
      <c r="C385" s="650">
        <v>45776</v>
      </c>
      <c r="D385" s="651">
        <v>1000000000.0019999</v>
      </c>
      <c r="E385" s="691" t="s">
        <v>1131</v>
      </c>
    </row>
    <row r="386" spans="1:5" x14ac:dyDescent="0.2">
      <c r="B386" s="645" t="s">
        <v>900</v>
      </c>
      <c r="C386" s="650">
        <v>45806</v>
      </c>
      <c r="D386" s="651">
        <v>999999999.99000013</v>
      </c>
      <c r="E386" s="691" t="s">
        <v>1131</v>
      </c>
    </row>
    <row r="387" spans="1:5" x14ac:dyDescent="0.2">
      <c r="B387" s="645" t="s">
        <v>2468</v>
      </c>
      <c r="C387" s="650"/>
      <c r="D387" s="652">
        <f>SUM(D382:D386)</f>
        <v>4999999999.9979992</v>
      </c>
      <c r="E387" s="691"/>
    </row>
    <row r="388" spans="1:5" x14ac:dyDescent="0.2">
      <c r="B388" s="645"/>
      <c r="C388" s="650"/>
      <c r="D388" s="651"/>
      <c r="E388" s="691"/>
    </row>
    <row r="389" spans="1:5" ht="13.5" thickBot="1" x14ac:dyDescent="0.25">
      <c r="B389" s="645" t="s">
        <v>2469</v>
      </c>
      <c r="C389" s="653"/>
      <c r="D389" s="654">
        <f>D378+D387</f>
        <v>9500000000</v>
      </c>
      <c r="E389" s="47"/>
    </row>
    <row r="390" spans="1:5" ht="13.5" thickTop="1" x14ac:dyDescent="0.2">
      <c r="B390" s="47"/>
      <c r="C390" s="650"/>
    </row>
    <row r="391" spans="1:5" x14ac:dyDescent="0.2">
      <c r="A391" s="932" t="s">
        <v>2470</v>
      </c>
      <c r="B391" s="932"/>
      <c r="C391" s="932"/>
      <c r="D391" s="932"/>
      <c r="E391" s="932"/>
    </row>
    <row r="392" spans="1:5" x14ac:dyDescent="0.2">
      <c r="A392" s="691" t="s">
        <v>2465</v>
      </c>
      <c r="B392" s="655" t="s">
        <v>2471</v>
      </c>
      <c r="C392" s="691" t="s">
        <v>2466</v>
      </c>
      <c r="D392" s="691" t="s">
        <v>267</v>
      </c>
      <c r="E392" s="691" t="s">
        <v>2472</v>
      </c>
    </row>
    <row r="393" spans="1:5" x14ac:dyDescent="0.2">
      <c r="A393" s="801">
        <v>45282</v>
      </c>
      <c r="B393" s="645" t="s">
        <v>908</v>
      </c>
      <c r="C393" s="802">
        <v>600000</v>
      </c>
      <c r="D393" s="691" t="s">
        <v>363</v>
      </c>
      <c r="E393" s="803">
        <v>4370400000</v>
      </c>
    </row>
    <row r="394" spans="1:5" x14ac:dyDescent="0.2">
      <c r="A394" s="801">
        <v>45311</v>
      </c>
      <c r="B394" s="645" t="s">
        <v>908</v>
      </c>
      <c r="C394" s="651">
        <v>600000</v>
      </c>
      <c r="D394" s="691" t="s">
        <v>363</v>
      </c>
      <c r="E394" s="803">
        <v>4370400000</v>
      </c>
    </row>
    <row r="395" spans="1:5" x14ac:dyDescent="0.2">
      <c r="A395" s="801">
        <v>45342</v>
      </c>
      <c r="B395" s="645" t="s">
        <v>908</v>
      </c>
      <c r="C395" s="651">
        <v>600000</v>
      </c>
      <c r="D395" s="691" t="s">
        <v>363</v>
      </c>
      <c r="E395" s="803">
        <v>4370400000</v>
      </c>
    </row>
    <row r="396" spans="1:5" x14ac:dyDescent="0.2">
      <c r="A396" s="801">
        <v>45372</v>
      </c>
      <c r="B396" s="645" t="s">
        <v>908</v>
      </c>
      <c r="C396" s="651">
        <v>600000</v>
      </c>
      <c r="D396" s="691" t="s">
        <v>363</v>
      </c>
      <c r="E396" s="803">
        <v>4370400000</v>
      </c>
    </row>
    <row r="397" spans="1:5" x14ac:dyDescent="0.2">
      <c r="A397" s="801">
        <v>45394</v>
      </c>
      <c r="B397" s="645" t="s">
        <v>909</v>
      </c>
      <c r="C397" s="651">
        <v>150000</v>
      </c>
      <c r="D397" s="691" t="s">
        <v>363</v>
      </c>
      <c r="E397" s="803">
        <v>1092600000</v>
      </c>
    </row>
    <row r="398" spans="1:5" x14ac:dyDescent="0.2">
      <c r="A398" s="801">
        <v>45394</v>
      </c>
      <c r="B398" s="645" t="s">
        <v>910</v>
      </c>
      <c r="C398" s="651">
        <v>50000</v>
      </c>
      <c r="D398" s="691" t="s">
        <v>363</v>
      </c>
      <c r="E398" s="803">
        <v>364200000</v>
      </c>
    </row>
    <row r="399" spans="1:5" x14ac:dyDescent="0.2">
      <c r="A399" s="801">
        <v>45400</v>
      </c>
      <c r="B399" s="645" t="s">
        <v>908</v>
      </c>
      <c r="C399" s="651">
        <v>600000</v>
      </c>
      <c r="D399" s="691" t="s">
        <v>363</v>
      </c>
      <c r="E399" s="803">
        <v>4370400000</v>
      </c>
    </row>
    <row r="400" spans="1:5" x14ac:dyDescent="0.2">
      <c r="A400" s="801">
        <v>45428</v>
      </c>
      <c r="B400" s="645" t="s">
        <v>911</v>
      </c>
      <c r="C400" s="651">
        <v>125000.00100000002</v>
      </c>
      <c r="D400" s="691" t="s">
        <v>363</v>
      </c>
      <c r="E400" s="803">
        <v>910500000</v>
      </c>
    </row>
    <row r="401" spans="1:5" x14ac:dyDescent="0.2">
      <c r="A401" s="801">
        <v>45428</v>
      </c>
      <c r="B401" s="645" t="s">
        <v>909</v>
      </c>
      <c r="C401" s="651">
        <v>150000</v>
      </c>
      <c r="D401" s="691" t="s">
        <v>363</v>
      </c>
      <c r="E401" s="803">
        <v>1092600000</v>
      </c>
    </row>
    <row r="402" spans="1:5" x14ac:dyDescent="0.2">
      <c r="A402" s="801">
        <v>45428</v>
      </c>
      <c r="B402" s="645" t="s">
        <v>910</v>
      </c>
      <c r="C402" s="651">
        <v>50000</v>
      </c>
      <c r="D402" s="691" t="s">
        <v>363</v>
      </c>
      <c r="E402" s="803">
        <v>364200000</v>
      </c>
    </row>
    <row r="403" spans="1:5" x14ac:dyDescent="0.2">
      <c r="A403" s="801">
        <v>45429</v>
      </c>
      <c r="B403" s="645" t="s">
        <v>908</v>
      </c>
      <c r="C403" s="651">
        <v>600000</v>
      </c>
      <c r="D403" s="691" t="s">
        <v>363</v>
      </c>
      <c r="E403" s="803">
        <v>4370400000</v>
      </c>
    </row>
    <row r="404" spans="1:5" x14ac:dyDescent="0.2">
      <c r="A404" s="801">
        <v>45458</v>
      </c>
      <c r="B404" s="645" t="s">
        <v>909</v>
      </c>
      <c r="C404" s="651">
        <v>150000</v>
      </c>
      <c r="D404" s="691" t="s">
        <v>363</v>
      </c>
      <c r="E404" s="803">
        <v>1092600000</v>
      </c>
    </row>
    <row r="405" spans="1:5" x14ac:dyDescent="0.2">
      <c r="A405" s="801">
        <v>45458</v>
      </c>
      <c r="B405" s="645" t="s">
        <v>910</v>
      </c>
      <c r="C405" s="651">
        <v>50000</v>
      </c>
      <c r="D405" s="691" t="s">
        <v>363</v>
      </c>
      <c r="E405" s="803">
        <v>364200000</v>
      </c>
    </row>
    <row r="406" spans="1:5" x14ac:dyDescent="0.2">
      <c r="A406" s="801">
        <v>45462</v>
      </c>
      <c r="B406" s="645" t="s">
        <v>911</v>
      </c>
      <c r="C406" s="651">
        <v>125000.00100000002</v>
      </c>
      <c r="D406" s="691" t="s">
        <v>363</v>
      </c>
      <c r="E406" s="803">
        <v>910500000</v>
      </c>
    </row>
    <row r="407" spans="1:5" x14ac:dyDescent="0.2">
      <c r="A407" s="801">
        <v>45489</v>
      </c>
      <c r="B407" s="645" t="s">
        <v>909</v>
      </c>
      <c r="C407" s="651">
        <v>150000</v>
      </c>
      <c r="D407" s="691" t="s">
        <v>363</v>
      </c>
      <c r="E407" s="803">
        <v>1092600000</v>
      </c>
    </row>
    <row r="408" spans="1:5" x14ac:dyDescent="0.2">
      <c r="A408" s="801">
        <v>45489</v>
      </c>
      <c r="B408" s="645" t="s">
        <v>910</v>
      </c>
      <c r="C408" s="651">
        <v>50000</v>
      </c>
      <c r="D408" s="691" t="s">
        <v>363</v>
      </c>
      <c r="E408" s="803">
        <v>364200000</v>
      </c>
    </row>
    <row r="409" spans="1:5" x14ac:dyDescent="0.2">
      <c r="A409" s="801">
        <v>45493</v>
      </c>
      <c r="B409" s="645" t="s">
        <v>911</v>
      </c>
      <c r="C409" s="651">
        <v>125000.00100000002</v>
      </c>
      <c r="D409" s="691" t="s">
        <v>363</v>
      </c>
      <c r="E409" s="803">
        <v>910500000</v>
      </c>
    </row>
    <row r="410" spans="1:5" x14ac:dyDescent="0.2">
      <c r="A410" s="801">
        <v>45520</v>
      </c>
      <c r="B410" s="645" t="s">
        <v>909</v>
      </c>
      <c r="C410" s="651">
        <v>150000</v>
      </c>
      <c r="D410" s="691" t="s">
        <v>363</v>
      </c>
      <c r="E410" s="803">
        <v>1092600000</v>
      </c>
    </row>
    <row r="411" spans="1:5" x14ac:dyDescent="0.2">
      <c r="A411" s="801">
        <v>45520</v>
      </c>
      <c r="B411" s="645" t="s">
        <v>910</v>
      </c>
      <c r="C411" s="651">
        <v>50000</v>
      </c>
      <c r="D411" s="691" t="s">
        <v>363</v>
      </c>
      <c r="E411" s="803">
        <v>364200000</v>
      </c>
    </row>
    <row r="412" spans="1:5" x14ac:dyDescent="0.2">
      <c r="A412" s="801">
        <v>45525</v>
      </c>
      <c r="B412" s="645" t="s">
        <v>912</v>
      </c>
      <c r="C412" s="651">
        <v>200000</v>
      </c>
      <c r="D412" s="691" t="s">
        <v>363</v>
      </c>
      <c r="E412" s="803">
        <v>1456800000</v>
      </c>
    </row>
    <row r="413" spans="1:5" x14ac:dyDescent="0.2">
      <c r="A413" s="801">
        <v>45525</v>
      </c>
      <c r="B413" s="645" t="s">
        <v>911</v>
      </c>
      <c r="C413" s="651">
        <v>125000.00100000002</v>
      </c>
      <c r="D413" s="691" t="s">
        <v>363</v>
      </c>
      <c r="E413" s="803">
        <v>910500000</v>
      </c>
    </row>
    <row r="414" spans="1:5" x14ac:dyDescent="0.2">
      <c r="A414" s="801">
        <v>45552</v>
      </c>
      <c r="B414" s="645" t="s">
        <v>909</v>
      </c>
      <c r="C414" s="651">
        <v>150000</v>
      </c>
      <c r="D414" s="691" t="s">
        <v>363</v>
      </c>
      <c r="E414" s="803">
        <v>1092600000</v>
      </c>
    </row>
    <row r="415" spans="1:5" x14ac:dyDescent="0.2">
      <c r="A415" s="801">
        <v>45552</v>
      </c>
      <c r="B415" s="645" t="s">
        <v>910</v>
      </c>
      <c r="C415" s="651">
        <v>50000</v>
      </c>
      <c r="D415" s="691" t="s">
        <v>363</v>
      </c>
      <c r="E415" s="803">
        <v>364200000</v>
      </c>
    </row>
    <row r="416" spans="1:5" x14ac:dyDescent="0.2">
      <c r="A416" s="801">
        <v>45553</v>
      </c>
      <c r="B416" s="645" t="s">
        <v>912</v>
      </c>
      <c r="C416" s="651">
        <v>200000</v>
      </c>
      <c r="D416" s="691" t="s">
        <v>363</v>
      </c>
      <c r="E416" s="803">
        <v>1456800000</v>
      </c>
    </row>
    <row r="417" spans="1:5" x14ac:dyDescent="0.2">
      <c r="A417" s="801">
        <v>45556</v>
      </c>
      <c r="B417" s="645" t="s">
        <v>911</v>
      </c>
      <c r="C417" s="651">
        <v>125000.00100000002</v>
      </c>
      <c r="D417" s="691" t="s">
        <v>363</v>
      </c>
      <c r="E417" s="803">
        <v>910500000</v>
      </c>
    </row>
    <row r="418" spans="1:5" x14ac:dyDescent="0.2">
      <c r="A418" s="801">
        <v>45581</v>
      </c>
      <c r="B418" s="645" t="s">
        <v>912</v>
      </c>
      <c r="C418" s="651">
        <v>200000</v>
      </c>
      <c r="D418" s="691" t="s">
        <v>363</v>
      </c>
      <c r="E418" s="803">
        <v>1456800000</v>
      </c>
    </row>
    <row r="419" spans="1:5" x14ac:dyDescent="0.2">
      <c r="A419" s="801">
        <v>45583</v>
      </c>
      <c r="B419" s="645" t="s">
        <v>909</v>
      </c>
      <c r="C419" s="651">
        <v>150000</v>
      </c>
      <c r="D419" s="691" t="s">
        <v>363</v>
      </c>
      <c r="E419" s="803">
        <v>1092600000</v>
      </c>
    </row>
    <row r="420" spans="1:5" x14ac:dyDescent="0.2">
      <c r="A420" s="801">
        <v>45583</v>
      </c>
      <c r="B420" s="645" t="s">
        <v>910</v>
      </c>
      <c r="C420" s="651">
        <v>50000</v>
      </c>
      <c r="D420" s="691" t="s">
        <v>363</v>
      </c>
      <c r="E420" s="803">
        <v>364200000</v>
      </c>
    </row>
    <row r="421" spans="1:5" x14ac:dyDescent="0.2">
      <c r="A421" s="801">
        <v>45584</v>
      </c>
      <c r="B421" s="645" t="s">
        <v>911</v>
      </c>
      <c r="C421" s="651">
        <v>125000.00100000002</v>
      </c>
      <c r="D421" s="691" t="s">
        <v>363</v>
      </c>
      <c r="E421" s="803">
        <v>910500000</v>
      </c>
    </row>
    <row r="422" spans="1:5" x14ac:dyDescent="0.2">
      <c r="A422" s="801">
        <v>45609</v>
      </c>
      <c r="B422" s="645" t="s">
        <v>912</v>
      </c>
      <c r="C422" s="651">
        <v>200000</v>
      </c>
      <c r="D422" s="691" t="s">
        <v>363</v>
      </c>
      <c r="E422" s="803">
        <v>1456800000</v>
      </c>
    </row>
    <row r="423" spans="1:5" x14ac:dyDescent="0.2">
      <c r="A423" s="801">
        <v>45612</v>
      </c>
      <c r="B423" s="645" t="s">
        <v>911</v>
      </c>
      <c r="C423" s="651">
        <v>125000.00100000002</v>
      </c>
      <c r="D423" s="691" t="s">
        <v>363</v>
      </c>
      <c r="E423" s="803">
        <v>910500000</v>
      </c>
    </row>
    <row r="424" spans="1:5" x14ac:dyDescent="0.2">
      <c r="A424" s="801">
        <v>45615</v>
      </c>
      <c r="B424" s="645" t="s">
        <v>909</v>
      </c>
      <c r="C424" s="651">
        <v>150000</v>
      </c>
      <c r="D424" s="691" t="s">
        <v>363</v>
      </c>
      <c r="E424" s="803">
        <v>1092600000</v>
      </c>
    </row>
    <row r="425" spans="1:5" x14ac:dyDescent="0.2">
      <c r="A425" s="801">
        <v>45615</v>
      </c>
      <c r="B425" s="645" t="s">
        <v>910</v>
      </c>
      <c r="C425" s="651">
        <v>50000</v>
      </c>
      <c r="D425" s="691" t="s">
        <v>363</v>
      </c>
      <c r="E425" s="803">
        <v>364200000</v>
      </c>
    </row>
    <row r="426" spans="1:5" x14ac:dyDescent="0.2">
      <c r="A426" s="801">
        <v>45643</v>
      </c>
      <c r="B426" s="645" t="s">
        <v>912</v>
      </c>
      <c r="C426" s="651">
        <v>200000</v>
      </c>
      <c r="D426" s="691" t="s">
        <v>363</v>
      </c>
      <c r="E426" s="803">
        <v>1456800000</v>
      </c>
    </row>
    <row r="427" spans="1:5" x14ac:dyDescent="0.2">
      <c r="A427" s="801">
        <v>45643</v>
      </c>
      <c r="B427" s="645" t="s">
        <v>911</v>
      </c>
      <c r="C427" s="651">
        <v>125000.00100000002</v>
      </c>
      <c r="D427" s="691" t="s">
        <v>363</v>
      </c>
      <c r="E427" s="803">
        <v>910500000</v>
      </c>
    </row>
    <row r="428" spans="1:5" x14ac:dyDescent="0.2">
      <c r="A428" s="801">
        <v>45646</v>
      </c>
      <c r="B428" s="645" t="s">
        <v>913</v>
      </c>
      <c r="C428" s="651">
        <v>100000</v>
      </c>
      <c r="D428" s="691" t="s">
        <v>363</v>
      </c>
      <c r="E428" s="803">
        <v>728400000</v>
      </c>
    </row>
    <row r="429" spans="1:5" x14ac:dyDescent="0.2">
      <c r="A429" s="801">
        <v>45646</v>
      </c>
      <c r="B429" s="645" t="s">
        <v>909</v>
      </c>
      <c r="C429" s="651">
        <v>150000</v>
      </c>
      <c r="D429" s="691" t="s">
        <v>363</v>
      </c>
      <c r="E429" s="803">
        <v>1092600000</v>
      </c>
    </row>
    <row r="430" spans="1:5" x14ac:dyDescent="0.2">
      <c r="A430" s="801">
        <v>45646</v>
      </c>
      <c r="B430" s="645" t="s">
        <v>910</v>
      </c>
      <c r="C430" s="651">
        <v>50000</v>
      </c>
      <c r="D430" s="691" t="s">
        <v>363</v>
      </c>
      <c r="E430" s="803">
        <v>364200000</v>
      </c>
    </row>
    <row r="431" spans="1:5" ht="13.5" thickBot="1" x14ac:dyDescent="0.25">
      <c r="A431" s="801" t="s">
        <v>2467</v>
      </c>
      <c r="B431" s="645"/>
      <c r="C431" s="804">
        <f>SUM(C393:C430)</f>
        <v>7500000.0080000013</v>
      </c>
      <c r="D431" s="691"/>
      <c r="E431" s="805">
        <f>SUM(E393:E430)</f>
        <v>54630000000</v>
      </c>
    </row>
    <row r="432" spans="1:5" x14ac:dyDescent="0.2">
      <c r="A432" s="801"/>
      <c r="B432" s="645"/>
      <c r="C432" s="651"/>
      <c r="D432" s="691"/>
      <c r="E432" s="803"/>
    </row>
    <row r="434" spans="1:5" x14ac:dyDescent="0.2">
      <c r="A434" s="801">
        <v>45672</v>
      </c>
      <c r="B434" s="645" t="s">
        <v>911</v>
      </c>
      <c r="C434" s="651">
        <v>125000.00100000002</v>
      </c>
      <c r="D434" s="691" t="s">
        <v>363</v>
      </c>
      <c r="E434" s="803">
        <v>910500000</v>
      </c>
    </row>
    <row r="435" spans="1:5" x14ac:dyDescent="0.2">
      <c r="A435" s="801">
        <v>45674</v>
      </c>
      <c r="B435" s="645" t="s">
        <v>909</v>
      </c>
      <c r="C435" s="651">
        <v>150000</v>
      </c>
      <c r="D435" s="691" t="s">
        <v>363</v>
      </c>
      <c r="E435" s="803">
        <v>1092600000</v>
      </c>
    </row>
    <row r="436" spans="1:5" x14ac:dyDescent="0.2">
      <c r="A436" s="801">
        <v>45674</v>
      </c>
      <c r="B436" s="645" t="s">
        <v>910</v>
      </c>
      <c r="C436" s="651">
        <v>50000</v>
      </c>
      <c r="D436" s="691" t="s">
        <v>363</v>
      </c>
      <c r="E436" s="803">
        <v>364200000</v>
      </c>
    </row>
    <row r="437" spans="1:5" x14ac:dyDescent="0.2">
      <c r="A437" s="801">
        <v>45675</v>
      </c>
      <c r="B437" s="645" t="s">
        <v>912</v>
      </c>
      <c r="C437" s="651">
        <v>200000</v>
      </c>
      <c r="D437" s="691" t="s">
        <v>363</v>
      </c>
      <c r="E437" s="803">
        <v>1456800000</v>
      </c>
    </row>
    <row r="438" spans="1:5" x14ac:dyDescent="0.2">
      <c r="A438" s="801">
        <v>45678</v>
      </c>
      <c r="B438" s="645" t="s">
        <v>913</v>
      </c>
      <c r="C438" s="651">
        <v>100000</v>
      </c>
      <c r="D438" s="691" t="s">
        <v>363</v>
      </c>
      <c r="E438" s="803">
        <v>728400000</v>
      </c>
    </row>
    <row r="439" spans="1:5" x14ac:dyDescent="0.2">
      <c r="A439" s="801">
        <v>45703</v>
      </c>
      <c r="B439" s="645" t="s">
        <v>911</v>
      </c>
      <c r="C439" s="651">
        <v>125000.00100000002</v>
      </c>
      <c r="D439" s="691" t="s">
        <v>363</v>
      </c>
      <c r="E439" s="803">
        <v>910500000</v>
      </c>
    </row>
    <row r="440" spans="1:5" x14ac:dyDescent="0.2">
      <c r="A440" s="801">
        <v>45707</v>
      </c>
      <c r="B440" s="645" t="s">
        <v>913</v>
      </c>
      <c r="C440" s="651">
        <v>100000</v>
      </c>
      <c r="D440" s="691" t="s">
        <v>363</v>
      </c>
      <c r="E440" s="803">
        <v>728400000</v>
      </c>
    </row>
    <row r="441" spans="1:5" x14ac:dyDescent="0.2">
      <c r="A441" s="801">
        <v>45708</v>
      </c>
      <c r="B441" s="645" t="s">
        <v>912</v>
      </c>
      <c r="C441" s="651">
        <v>200000</v>
      </c>
      <c r="D441" s="691" t="s">
        <v>363</v>
      </c>
      <c r="E441" s="803">
        <v>1456800000</v>
      </c>
    </row>
    <row r="442" spans="1:5" x14ac:dyDescent="0.2">
      <c r="A442" s="801">
        <v>45734</v>
      </c>
      <c r="B442" s="645" t="s">
        <v>911</v>
      </c>
      <c r="C442" s="651">
        <v>125000.00100000002</v>
      </c>
      <c r="D442" s="691" t="s">
        <v>363</v>
      </c>
      <c r="E442" s="803">
        <v>910500000</v>
      </c>
    </row>
    <row r="443" spans="1:5" x14ac:dyDescent="0.2">
      <c r="A443" s="801">
        <v>45737</v>
      </c>
      <c r="B443" s="645" t="s">
        <v>913</v>
      </c>
      <c r="C443" s="651">
        <v>100000</v>
      </c>
      <c r="D443" s="691" t="s">
        <v>363</v>
      </c>
      <c r="E443" s="803">
        <v>728400000</v>
      </c>
    </row>
    <row r="444" spans="1:5" x14ac:dyDescent="0.2">
      <c r="A444" s="801">
        <v>45738</v>
      </c>
      <c r="B444" s="645" t="s">
        <v>912</v>
      </c>
      <c r="C444" s="651">
        <v>200000</v>
      </c>
      <c r="D444" s="691" t="s">
        <v>363</v>
      </c>
      <c r="E444" s="803">
        <v>1456800000</v>
      </c>
    </row>
    <row r="445" spans="1:5" x14ac:dyDescent="0.2">
      <c r="A445" s="801">
        <v>45765</v>
      </c>
      <c r="B445" s="645" t="s">
        <v>911</v>
      </c>
      <c r="C445" s="651">
        <v>125000.00100000002</v>
      </c>
      <c r="D445" s="691" t="s">
        <v>363</v>
      </c>
      <c r="E445" s="803">
        <v>910500000</v>
      </c>
    </row>
    <row r="446" spans="1:5" x14ac:dyDescent="0.2">
      <c r="A446" s="801">
        <v>45769</v>
      </c>
      <c r="B446" s="645" t="s">
        <v>912</v>
      </c>
      <c r="C446" s="651">
        <v>200000</v>
      </c>
      <c r="D446" s="691" t="s">
        <v>363</v>
      </c>
      <c r="E446" s="803">
        <v>1456800000</v>
      </c>
    </row>
    <row r="447" spans="1:5" x14ac:dyDescent="0.2">
      <c r="A447" s="801">
        <v>45769</v>
      </c>
      <c r="B447" s="645" t="s">
        <v>913</v>
      </c>
      <c r="C447" s="651">
        <v>100000</v>
      </c>
      <c r="D447" s="691" t="s">
        <v>363</v>
      </c>
      <c r="E447" s="803">
        <v>728400000</v>
      </c>
    </row>
    <row r="448" spans="1:5" x14ac:dyDescent="0.2">
      <c r="A448" s="801">
        <v>45797</v>
      </c>
      <c r="B448" s="645" t="s">
        <v>911</v>
      </c>
      <c r="C448" s="651">
        <v>125000.00100000002</v>
      </c>
      <c r="D448" s="691" t="s">
        <v>363</v>
      </c>
      <c r="E448" s="803">
        <v>910500000</v>
      </c>
    </row>
    <row r="449" spans="1:5" x14ac:dyDescent="0.2">
      <c r="A449" s="801">
        <v>45800</v>
      </c>
      <c r="B449" s="645" t="s">
        <v>912</v>
      </c>
      <c r="C449" s="651">
        <v>200000</v>
      </c>
      <c r="D449" s="691" t="s">
        <v>363</v>
      </c>
      <c r="E449" s="803">
        <v>1456800000</v>
      </c>
    </row>
    <row r="450" spans="1:5" x14ac:dyDescent="0.2">
      <c r="A450" s="801">
        <v>45828</v>
      </c>
      <c r="B450" s="645" t="s">
        <v>911</v>
      </c>
      <c r="C450" s="651">
        <v>125000.00100000002</v>
      </c>
      <c r="D450" s="691" t="s">
        <v>363</v>
      </c>
      <c r="E450" s="803">
        <v>910500000</v>
      </c>
    </row>
    <row r="451" spans="1:5" x14ac:dyDescent="0.2">
      <c r="A451" s="801">
        <v>45857</v>
      </c>
      <c r="B451" s="645" t="s">
        <v>911</v>
      </c>
      <c r="C451" s="651">
        <v>125000.00100000002</v>
      </c>
      <c r="D451" s="691" t="s">
        <v>363</v>
      </c>
      <c r="E451" s="803">
        <v>910500000</v>
      </c>
    </row>
    <row r="452" spans="1:5" x14ac:dyDescent="0.2">
      <c r="A452" s="801">
        <v>45885</v>
      </c>
      <c r="B452" s="645" t="s">
        <v>911</v>
      </c>
      <c r="C452" s="651">
        <v>125000.00100000002</v>
      </c>
      <c r="D452" s="691" t="s">
        <v>363</v>
      </c>
      <c r="E452" s="803">
        <v>910500000</v>
      </c>
    </row>
    <row r="453" spans="1:5" x14ac:dyDescent="0.2">
      <c r="A453" s="801">
        <v>45916</v>
      </c>
      <c r="B453" s="645" t="s">
        <v>911</v>
      </c>
      <c r="C453" s="651">
        <v>125000.00100000002</v>
      </c>
      <c r="D453" s="691" t="s">
        <v>363</v>
      </c>
      <c r="E453" s="803">
        <v>910500000</v>
      </c>
    </row>
    <row r="454" spans="1:5" x14ac:dyDescent="0.2">
      <c r="A454" s="801">
        <v>45919</v>
      </c>
      <c r="B454" s="645" t="s">
        <v>914</v>
      </c>
      <c r="C454" s="651">
        <v>300000</v>
      </c>
      <c r="D454" s="691" t="s">
        <v>363</v>
      </c>
      <c r="E454" s="803">
        <v>2185200000</v>
      </c>
    </row>
    <row r="455" spans="1:5" x14ac:dyDescent="0.2">
      <c r="A455" s="801">
        <v>45947</v>
      </c>
      <c r="B455" s="645" t="s">
        <v>911</v>
      </c>
      <c r="C455" s="651">
        <v>125000.00100000002</v>
      </c>
      <c r="D455" s="691" t="s">
        <v>363</v>
      </c>
      <c r="E455" s="803">
        <v>910500000</v>
      </c>
    </row>
    <row r="456" spans="1:5" x14ac:dyDescent="0.2">
      <c r="A456" s="801">
        <v>45950</v>
      </c>
      <c r="B456" s="645" t="s">
        <v>914</v>
      </c>
      <c r="C456" s="651">
        <v>300000</v>
      </c>
      <c r="D456" s="691" t="s">
        <v>363</v>
      </c>
      <c r="E456" s="803">
        <v>2185200000</v>
      </c>
    </row>
    <row r="457" spans="1:5" x14ac:dyDescent="0.2">
      <c r="A457" s="801">
        <v>45979</v>
      </c>
      <c r="B457" s="645" t="s">
        <v>911</v>
      </c>
      <c r="C457" s="651">
        <v>125000.00100000002</v>
      </c>
      <c r="D457" s="691" t="s">
        <v>363</v>
      </c>
      <c r="E457" s="803">
        <v>910500000</v>
      </c>
    </row>
    <row r="458" spans="1:5" x14ac:dyDescent="0.2">
      <c r="A458" s="801">
        <v>45979</v>
      </c>
      <c r="B458" s="645" t="s">
        <v>914</v>
      </c>
      <c r="C458" s="651">
        <v>300000</v>
      </c>
      <c r="D458" s="691" t="s">
        <v>363</v>
      </c>
      <c r="E458" s="803">
        <v>2185200000</v>
      </c>
    </row>
    <row r="459" spans="1:5" x14ac:dyDescent="0.2">
      <c r="A459" s="801">
        <v>46000</v>
      </c>
      <c r="B459" s="645" t="s">
        <v>915</v>
      </c>
      <c r="C459" s="651">
        <v>350000</v>
      </c>
      <c r="D459" s="691" t="s">
        <v>363</v>
      </c>
      <c r="E459" s="803">
        <v>2549400000</v>
      </c>
    </row>
    <row r="460" spans="1:5" x14ac:dyDescent="0.2">
      <c r="A460" s="801">
        <v>46009</v>
      </c>
      <c r="B460" s="645" t="s">
        <v>914</v>
      </c>
      <c r="C460" s="651">
        <v>300000</v>
      </c>
      <c r="D460" s="691" t="s">
        <v>363</v>
      </c>
      <c r="E460" s="803">
        <v>2185200000</v>
      </c>
    </row>
    <row r="461" spans="1:5" x14ac:dyDescent="0.2">
      <c r="A461" s="801">
        <v>46011</v>
      </c>
      <c r="B461" s="645" t="s">
        <v>911</v>
      </c>
      <c r="C461" s="651">
        <v>125000.00100000002</v>
      </c>
      <c r="D461" s="691" t="s">
        <v>363</v>
      </c>
      <c r="E461" s="803">
        <v>910500000</v>
      </c>
    </row>
    <row r="462" spans="1:5" x14ac:dyDescent="0.2">
      <c r="A462" s="801">
        <v>46031</v>
      </c>
      <c r="B462" s="645" t="s">
        <v>915</v>
      </c>
      <c r="C462" s="651">
        <v>350000</v>
      </c>
      <c r="D462" s="691" t="s">
        <v>363</v>
      </c>
      <c r="E462" s="803">
        <v>2549400000</v>
      </c>
    </row>
    <row r="463" spans="1:5" x14ac:dyDescent="0.2">
      <c r="A463" s="801">
        <v>46038</v>
      </c>
      <c r="B463" s="645" t="s">
        <v>914</v>
      </c>
      <c r="C463" s="651">
        <v>300000</v>
      </c>
      <c r="D463" s="691" t="s">
        <v>363</v>
      </c>
      <c r="E463" s="803">
        <v>2185200000</v>
      </c>
    </row>
    <row r="464" spans="1:5" x14ac:dyDescent="0.2">
      <c r="A464" s="801">
        <v>46039</v>
      </c>
      <c r="B464" s="645" t="s">
        <v>911</v>
      </c>
      <c r="C464" s="651">
        <v>125000.00100000002</v>
      </c>
      <c r="D464" s="691" t="s">
        <v>363</v>
      </c>
      <c r="E464" s="803">
        <v>910500000</v>
      </c>
    </row>
    <row r="465" spans="1:5" x14ac:dyDescent="0.2">
      <c r="A465" s="801">
        <v>46062</v>
      </c>
      <c r="B465" s="645" t="s">
        <v>915</v>
      </c>
      <c r="C465" s="651">
        <v>350000</v>
      </c>
      <c r="D465" s="691" t="s">
        <v>363</v>
      </c>
      <c r="E465" s="803">
        <v>2549400000</v>
      </c>
    </row>
    <row r="466" spans="1:5" x14ac:dyDescent="0.2">
      <c r="A466" s="801">
        <v>46066</v>
      </c>
      <c r="B466" s="645" t="s">
        <v>914</v>
      </c>
      <c r="C466" s="651">
        <v>300000</v>
      </c>
      <c r="D466" s="691" t="s">
        <v>363</v>
      </c>
      <c r="E466" s="803">
        <v>2185200000</v>
      </c>
    </row>
    <row r="467" spans="1:5" x14ac:dyDescent="0.2">
      <c r="A467" s="801">
        <v>46071</v>
      </c>
      <c r="B467" s="645" t="s">
        <v>911</v>
      </c>
      <c r="C467" s="651">
        <v>125000.00100000002</v>
      </c>
      <c r="D467" s="691" t="s">
        <v>363</v>
      </c>
      <c r="E467" s="803">
        <v>910500000</v>
      </c>
    </row>
    <row r="468" spans="1:5" x14ac:dyDescent="0.2">
      <c r="A468" s="801">
        <v>46091</v>
      </c>
      <c r="B468" s="645" t="s">
        <v>915</v>
      </c>
      <c r="C468" s="651">
        <v>350000</v>
      </c>
      <c r="D468" s="691" t="s">
        <v>363</v>
      </c>
      <c r="E468" s="803">
        <v>2549400000</v>
      </c>
    </row>
    <row r="469" spans="1:5" x14ac:dyDescent="0.2">
      <c r="A469" s="801">
        <v>46097</v>
      </c>
      <c r="B469" s="645" t="s">
        <v>914</v>
      </c>
      <c r="C469" s="651">
        <v>300000</v>
      </c>
      <c r="D469" s="691" t="s">
        <v>363</v>
      </c>
      <c r="E469" s="803">
        <v>2185200000</v>
      </c>
    </row>
    <row r="470" spans="1:5" x14ac:dyDescent="0.2">
      <c r="A470" s="801">
        <v>46101</v>
      </c>
      <c r="B470" s="645" t="s">
        <v>911</v>
      </c>
      <c r="C470" s="651">
        <v>125000.00100000002</v>
      </c>
      <c r="D470" s="691" t="s">
        <v>363</v>
      </c>
      <c r="E470" s="803">
        <v>910500000</v>
      </c>
    </row>
    <row r="471" spans="1:5" x14ac:dyDescent="0.2">
      <c r="A471" s="801">
        <v>46122</v>
      </c>
      <c r="B471" s="645" t="s">
        <v>915</v>
      </c>
      <c r="C471" s="651">
        <v>350000</v>
      </c>
      <c r="D471" s="691" t="s">
        <v>363</v>
      </c>
      <c r="E471" s="803">
        <v>2549400000</v>
      </c>
    </row>
    <row r="472" spans="1:5" x14ac:dyDescent="0.2">
      <c r="A472" s="801">
        <v>46129</v>
      </c>
      <c r="B472" s="645" t="s">
        <v>914</v>
      </c>
      <c r="C472" s="651">
        <v>300000</v>
      </c>
      <c r="D472" s="691" t="s">
        <v>363</v>
      </c>
      <c r="E472" s="803">
        <v>2185200000</v>
      </c>
    </row>
    <row r="473" spans="1:5" x14ac:dyDescent="0.2">
      <c r="A473" s="801">
        <v>46129</v>
      </c>
      <c r="B473" s="645" t="s">
        <v>916</v>
      </c>
      <c r="C473" s="651">
        <v>500000</v>
      </c>
      <c r="D473" s="691" t="s">
        <v>363</v>
      </c>
      <c r="E473" s="803">
        <v>3642000000</v>
      </c>
    </row>
    <row r="474" spans="1:5" x14ac:dyDescent="0.2">
      <c r="A474" s="801">
        <v>46130</v>
      </c>
      <c r="B474" s="645" t="s">
        <v>911</v>
      </c>
      <c r="C474" s="651">
        <v>125000.00100000002</v>
      </c>
      <c r="D474" s="691" t="s">
        <v>363</v>
      </c>
      <c r="E474" s="803">
        <v>910500000</v>
      </c>
    </row>
    <row r="475" spans="1:5" x14ac:dyDescent="0.2">
      <c r="A475" s="801">
        <v>46154</v>
      </c>
      <c r="B475" s="645" t="s">
        <v>915</v>
      </c>
      <c r="C475" s="651">
        <v>350000</v>
      </c>
      <c r="D475" s="691" t="s">
        <v>363</v>
      </c>
      <c r="E475" s="803">
        <v>2549400000</v>
      </c>
    </row>
    <row r="476" spans="1:5" x14ac:dyDescent="0.2">
      <c r="A476" s="801">
        <v>46160</v>
      </c>
      <c r="B476" s="645" t="s">
        <v>914</v>
      </c>
      <c r="C476" s="651">
        <v>300000</v>
      </c>
      <c r="D476" s="691" t="s">
        <v>363</v>
      </c>
      <c r="E476" s="803">
        <v>2185200000</v>
      </c>
    </row>
    <row r="477" spans="1:5" x14ac:dyDescent="0.2">
      <c r="A477" s="801">
        <v>46161</v>
      </c>
      <c r="B477" s="645" t="s">
        <v>917</v>
      </c>
      <c r="C477" s="651">
        <v>500000</v>
      </c>
      <c r="D477" s="691" t="s">
        <v>363</v>
      </c>
      <c r="E477" s="803">
        <v>3642000000</v>
      </c>
    </row>
    <row r="478" spans="1:5" x14ac:dyDescent="0.2">
      <c r="A478" s="801">
        <v>46183</v>
      </c>
      <c r="B478" s="645" t="s">
        <v>915</v>
      </c>
      <c r="C478" s="651">
        <v>350000</v>
      </c>
      <c r="D478" s="691" t="s">
        <v>363</v>
      </c>
      <c r="E478" s="803">
        <v>2549400000</v>
      </c>
    </row>
    <row r="479" spans="1:5" x14ac:dyDescent="0.2">
      <c r="A479" s="801">
        <v>46192</v>
      </c>
      <c r="B479" s="645" t="s">
        <v>918</v>
      </c>
      <c r="C479" s="651">
        <v>500000</v>
      </c>
      <c r="D479" s="691" t="s">
        <v>363</v>
      </c>
      <c r="E479" s="803">
        <v>3642000000</v>
      </c>
    </row>
    <row r="480" spans="1:5" x14ac:dyDescent="0.2">
      <c r="A480" s="801">
        <v>46193</v>
      </c>
      <c r="B480" s="645" t="s">
        <v>914</v>
      </c>
      <c r="C480" s="651">
        <v>300000</v>
      </c>
      <c r="D480" s="691" t="s">
        <v>363</v>
      </c>
      <c r="E480" s="803">
        <v>2185200000</v>
      </c>
    </row>
    <row r="481" spans="1:5" x14ac:dyDescent="0.2">
      <c r="A481" s="801">
        <v>46217</v>
      </c>
      <c r="B481" s="645" t="s">
        <v>915</v>
      </c>
      <c r="C481" s="651">
        <v>350000</v>
      </c>
      <c r="D481" s="691" t="s">
        <v>363</v>
      </c>
      <c r="E481" s="803">
        <v>2549400000</v>
      </c>
    </row>
    <row r="482" spans="1:5" x14ac:dyDescent="0.2">
      <c r="A482" s="801">
        <v>46224</v>
      </c>
      <c r="B482" s="645" t="s">
        <v>919</v>
      </c>
      <c r="C482" s="651">
        <v>500000</v>
      </c>
      <c r="D482" s="691" t="s">
        <v>363</v>
      </c>
      <c r="E482" s="803">
        <v>3642000000</v>
      </c>
    </row>
    <row r="483" spans="1:5" x14ac:dyDescent="0.2">
      <c r="A483" s="801">
        <v>46248</v>
      </c>
      <c r="B483" s="645" t="s">
        <v>915</v>
      </c>
      <c r="C483" s="651">
        <v>350000</v>
      </c>
      <c r="D483" s="691" t="s">
        <v>363</v>
      </c>
      <c r="E483" s="803">
        <v>2549400000</v>
      </c>
    </row>
    <row r="484" spans="1:5" x14ac:dyDescent="0.2">
      <c r="A484" s="801">
        <v>46248</v>
      </c>
      <c r="B484" s="645" t="s">
        <v>920</v>
      </c>
      <c r="C484" s="651">
        <v>250000</v>
      </c>
      <c r="D484" s="691" t="s">
        <v>363</v>
      </c>
      <c r="E484" s="803">
        <v>1821000000</v>
      </c>
    </row>
    <row r="485" spans="1:5" x14ac:dyDescent="0.2">
      <c r="A485" s="801">
        <v>46276</v>
      </c>
      <c r="B485" s="645" t="s">
        <v>915</v>
      </c>
      <c r="C485" s="651">
        <v>350000</v>
      </c>
      <c r="D485" s="691" t="s">
        <v>363</v>
      </c>
      <c r="E485" s="803">
        <v>2549400000</v>
      </c>
    </row>
    <row r="486" spans="1:5" x14ac:dyDescent="0.2">
      <c r="A486" s="801">
        <v>46280</v>
      </c>
      <c r="B486" s="645" t="s">
        <v>920</v>
      </c>
      <c r="C486" s="651">
        <v>250000</v>
      </c>
      <c r="D486" s="691" t="s">
        <v>363</v>
      </c>
      <c r="E486" s="803">
        <v>1821000000</v>
      </c>
    </row>
    <row r="487" spans="1:5" x14ac:dyDescent="0.2">
      <c r="A487" s="801">
        <v>46307</v>
      </c>
      <c r="B487" s="645" t="s">
        <v>921</v>
      </c>
      <c r="C487" s="651">
        <v>375000</v>
      </c>
      <c r="D487" s="691" t="s">
        <v>363</v>
      </c>
      <c r="E487" s="803">
        <v>2731500000</v>
      </c>
    </row>
    <row r="488" spans="1:5" x14ac:dyDescent="0.2">
      <c r="A488" s="801">
        <v>46311</v>
      </c>
      <c r="B488" s="645" t="s">
        <v>920</v>
      </c>
      <c r="C488" s="651">
        <v>250000</v>
      </c>
      <c r="D488" s="691" t="s">
        <v>363</v>
      </c>
      <c r="E488" s="803">
        <v>1821000000</v>
      </c>
    </row>
    <row r="489" spans="1:5" x14ac:dyDescent="0.2">
      <c r="A489" s="801">
        <v>46343</v>
      </c>
      <c r="B489" s="645" t="s">
        <v>920</v>
      </c>
      <c r="C489" s="651">
        <v>250000</v>
      </c>
      <c r="D489" s="691" t="s">
        <v>363</v>
      </c>
      <c r="E489" s="803">
        <v>1821000000</v>
      </c>
    </row>
    <row r="490" spans="1:5" x14ac:dyDescent="0.2">
      <c r="A490" s="801">
        <v>46343</v>
      </c>
      <c r="B490" s="645" t="s">
        <v>921</v>
      </c>
      <c r="C490" s="651">
        <v>375000</v>
      </c>
      <c r="D490" s="691" t="s">
        <v>363</v>
      </c>
      <c r="E490" s="803">
        <v>2731500000</v>
      </c>
    </row>
    <row r="491" spans="1:5" x14ac:dyDescent="0.2">
      <c r="A491" s="801">
        <v>46374</v>
      </c>
      <c r="B491" s="645" t="s">
        <v>921</v>
      </c>
      <c r="C491" s="651">
        <v>375000</v>
      </c>
      <c r="D491" s="691" t="s">
        <v>363</v>
      </c>
      <c r="E491" s="803">
        <v>2731500000</v>
      </c>
    </row>
    <row r="492" spans="1:5" x14ac:dyDescent="0.2">
      <c r="A492" s="801">
        <v>46402</v>
      </c>
      <c r="B492" s="645" t="s">
        <v>921</v>
      </c>
      <c r="C492" s="806">
        <v>375000</v>
      </c>
      <c r="D492" s="691" t="s">
        <v>363</v>
      </c>
      <c r="E492" s="803">
        <v>2731500000</v>
      </c>
    </row>
    <row r="493" spans="1:5" x14ac:dyDescent="0.2">
      <c r="A493" s="801" t="s">
        <v>2468</v>
      </c>
      <c r="B493" s="645"/>
      <c r="C493" s="807">
        <f>SUM(C434:C492)</f>
        <v>14600000.016000003</v>
      </c>
      <c r="D493" s="691"/>
      <c r="E493" s="808">
        <f>SUM(E434:E492)</f>
        <v>106346400000</v>
      </c>
    </row>
    <row r="494" spans="1:5" ht="13.5" thickBot="1" x14ac:dyDescent="0.25">
      <c r="A494" s="645" t="s">
        <v>2473</v>
      </c>
      <c r="B494" s="47"/>
      <c r="C494" s="809">
        <f>C431+C493</f>
        <v>22100000.024000004</v>
      </c>
      <c r="D494" s="645"/>
      <c r="E494" s="809">
        <f>E431+E493</f>
        <v>160976400000</v>
      </c>
    </row>
    <row r="495" spans="1:5" ht="13.5" thickTop="1" x14ac:dyDescent="0.2">
      <c r="A495" s="695"/>
    </row>
    <row r="496" spans="1:5" x14ac:dyDescent="0.2">
      <c r="A496" s="695" t="s">
        <v>1690</v>
      </c>
    </row>
    <row r="497" spans="1:16" x14ac:dyDescent="0.2">
      <c r="A497" s="940" t="s">
        <v>2442</v>
      </c>
      <c r="B497" s="940"/>
      <c r="C497" s="940"/>
      <c r="D497" s="940"/>
      <c r="E497" s="940"/>
      <c r="F497" s="940"/>
      <c r="G497" s="940"/>
      <c r="H497" s="940"/>
      <c r="I497" s="940"/>
      <c r="J497" s="940"/>
      <c r="K497" s="940"/>
      <c r="L497" s="940"/>
      <c r="M497" s="940"/>
      <c r="N497" s="940"/>
      <c r="O497" s="940"/>
      <c r="P497" s="940"/>
    </row>
    <row r="498" spans="1:16" ht="13.5" thickBot="1" x14ac:dyDescent="0.25">
      <c r="A498" s="699"/>
      <c r="C498" s="699"/>
      <c r="D498" s="737">
        <v>45291</v>
      </c>
      <c r="E498" s="737">
        <v>44926</v>
      </c>
    </row>
    <row r="499" spans="1:16" x14ac:dyDescent="0.2">
      <c r="A499" s="757"/>
      <c r="C499" s="757"/>
      <c r="D499" s="768"/>
      <c r="E499" s="768"/>
    </row>
    <row r="500" spans="1:16" x14ac:dyDescent="0.2">
      <c r="A500" s="699" t="s">
        <v>1691</v>
      </c>
      <c r="C500" s="757"/>
      <c r="D500" s="760">
        <v>20567648700</v>
      </c>
      <c r="E500" s="760">
        <v>24898395680</v>
      </c>
    </row>
    <row r="501" spans="1:16" ht="13.5" thickBot="1" x14ac:dyDescent="0.25">
      <c r="A501" s="699" t="s">
        <v>1232</v>
      </c>
      <c r="C501" s="757"/>
      <c r="D501" s="761">
        <v>1108348664</v>
      </c>
      <c r="E501" s="761">
        <v>6475715000</v>
      </c>
    </row>
    <row r="502" spans="1:16" x14ac:dyDescent="0.2">
      <c r="A502" s="757"/>
      <c r="C502" s="757"/>
      <c r="D502" s="757"/>
      <c r="E502" s="757"/>
    </row>
    <row r="503" spans="1:16" ht="13.5" thickBot="1" x14ac:dyDescent="0.25">
      <c r="A503" s="762" t="s">
        <v>1244</v>
      </c>
      <c r="C503" s="757"/>
      <c r="D503" s="771">
        <f>SUM(D500:D501)</f>
        <v>21675997364</v>
      </c>
      <c r="E503" s="771">
        <f>SUM(E500:E501)</f>
        <v>31374110680</v>
      </c>
    </row>
    <row r="504" spans="1:16" x14ac:dyDescent="0.2">
      <c r="A504" s="810"/>
    </row>
    <row r="505" spans="1:16" x14ac:dyDescent="0.2">
      <c r="A505" s="695" t="s">
        <v>1301</v>
      </c>
      <c r="B505" s="697" t="s">
        <v>1262</v>
      </c>
    </row>
    <row r="506" spans="1:16" ht="45" customHeight="1" x14ac:dyDescent="0.2">
      <c r="A506" s="928" t="s">
        <v>2525</v>
      </c>
      <c r="B506" s="928"/>
      <c r="C506" s="928"/>
      <c r="D506" s="928"/>
      <c r="E506" s="928"/>
      <c r="F506" s="928"/>
      <c r="G506" s="928"/>
      <c r="H506" s="928"/>
      <c r="I506" s="928"/>
      <c r="J506" s="928"/>
      <c r="K506" s="928"/>
      <c r="L506" s="928"/>
      <c r="M506" s="928"/>
      <c r="N506" s="928"/>
      <c r="O506" s="928"/>
      <c r="P506" s="928"/>
    </row>
    <row r="507" spans="1:16" x14ac:dyDescent="0.2">
      <c r="A507" s="696"/>
    </row>
    <row r="508" spans="1:16" ht="13.5" thickBot="1" x14ac:dyDescent="0.25">
      <c r="A508" s="764"/>
      <c r="C508" s="765"/>
      <c r="D508" s="766">
        <v>2022</v>
      </c>
      <c r="E508" s="766">
        <v>2021</v>
      </c>
    </row>
    <row r="509" spans="1:16" x14ac:dyDescent="0.2">
      <c r="A509" s="767"/>
      <c r="C509" s="949"/>
      <c r="D509" s="947">
        <v>65305856066</v>
      </c>
      <c r="E509" s="947">
        <v>145165408619</v>
      </c>
    </row>
    <row r="510" spans="1:16" x14ac:dyDescent="0.2">
      <c r="A510" s="767" t="s">
        <v>1692</v>
      </c>
      <c r="C510" s="949"/>
      <c r="D510" s="948"/>
      <c r="E510" s="948"/>
    </row>
    <row r="511" spans="1:16" ht="26.25" thickBot="1" x14ac:dyDescent="0.25">
      <c r="A511" s="767" t="s">
        <v>1263</v>
      </c>
      <c r="C511" s="765"/>
      <c r="D511" s="811">
        <v>-115186356455</v>
      </c>
      <c r="E511" s="811">
        <v>-92938721046</v>
      </c>
    </row>
    <row r="512" spans="1:16" x14ac:dyDescent="0.2">
      <c r="A512" s="764"/>
      <c r="C512" s="936"/>
      <c r="D512" s="950">
        <f>SUM(D509:D511)</f>
        <v>-49880500389</v>
      </c>
      <c r="E512" s="950">
        <f>SUM(E509:E511)</f>
        <v>52226687573</v>
      </c>
    </row>
    <row r="513" spans="1:16" ht="13.5" thickBot="1" x14ac:dyDescent="0.25">
      <c r="A513" s="764" t="s">
        <v>2</v>
      </c>
      <c r="C513" s="936"/>
      <c r="D513" s="951"/>
      <c r="E513" s="951"/>
    </row>
    <row r="514" spans="1:16" x14ac:dyDescent="0.2">
      <c r="A514" s="695"/>
    </row>
    <row r="515" spans="1:16" x14ac:dyDescent="0.2">
      <c r="A515" s="695"/>
    </row>
    <row r="516" spans="1:16" x14ac:dyDescent="0.2">
      <c r="A516" s="695" t="s">
        <v>1304</v>
      </c>
      <c r="B516" s="697" t="s">
        <v>1302</v>
      </c>
    </row>
    <row r="518" spans="1:16" x14ac:dyDescent="0.2">
      <c r="A518" s="695" t="s">
        <v>2475</v>
      </c>
    </row>
    <row r="519" spans="1:16" ht="42.75" customHeight="1" x14ac:dyDescent="0.2">
      <c r="A519" s="928" t="s">
        <v>2523</v>
      </c>
      <c r="B519" s="928"/>
      <c r="C519" s="928"/>
      <c r="D519" s="928"/>
      <c r="E519" s="928"/>
      <c r="F519" s="928"/>
      <c r="G519" s="928"/>
      <c r="H519" s="928"/>
      <c r="I519" s="928"/>
      <c r="J519" s="928"/>
      <c r="K519" s="928"/>
      <c r="L519" s="928"/>
      <c r="M519" s="928"/>
      <c r="N519" s="928"/>
      <c r="O519" s="928"/>
      <c r="P519" s="928"/>
    </row>
    <row r="520" spans="1:16" ht="29.25" customHeight="1" x14ac:dyDescent="0.2">
      <c r="A520" s="695" t="s">
        <v>1303</v>
      </c>
      <c r="B520" s="812"/>
      <c r="C520" s="812"/>
      <c r="D520" s="812"/>
      <c r="E520" s="812"/>
      <c r="F520" s="812"/>
      <c r="G520" s="812"/>
      <c r="H520" s="812"/>
      <c r="I520" s="812"/>
      <c r="J520" s="812"/>
      <c r="K520" s="812"/>
      <c r="L520" s="812"/>
      <c r="M520" s="812"/>
      <c r="N520" s="812"/>
      <c r="O520" s="812"/>
      <c r="P520" s="812"/>
    </row>
    <row r="521" spans="1:16" ht="43.5" customHeight="1" x14ac:dyDescent="0.2">
      <c r="A521" s="928" t="s">
        <v>2524</v>
      </c>
      <c r="B521" s="928"/>
      <c r="C521" s="928"/>
      <c r="D521" s="928"/>
      <c r="E521" s="928"/>
      <c r="F521" s="928"/>
      <c r="G521" s="928"/>
      <c r="H521" s="928"/>
      <c r="I521" s="928"/>
      <c r="J521" s="928"/>
      <c r="K521" s="928"/>
      <c r="L521" s="928"/>
      <c r="M521" s="928"/>
      <c r="N521" s="928"/>
      <c r="O521" s="928"/>
      <c r="P521" s="928"/>
    </row>
    <row r="523" spans="1:16" ht="15" x14ac:dyDescent="0.25">
      <c r="A523" s="46"/>
    </row>
    <row r="527" spans="1:16" x14ac:dyDescent="0.2">
      <c r="A527" s="696"/>
    </row>
    <row r="528" spans="1:16" x14ac:dyDescent="0.2">
      <c r="A528" s="696"/>
    </row>
    <row r="529" spans="1:2" x14ac:dyDescent="0.2">
      <c r="A529" s="696"/>
    </row>
    <row r="530" spans="1:2" x14ac:dyDescent="0.2">
      <c r="A530" s="696"/>
    </row>
    <row r="531" spans="1:2" x14ac:dyDescent="0.2">
      <c r="A531" s="696"/>
    </row>
    <row r="532" spans="1:2" x14ac:dyDescent="0.2">
      <c r="A532" s="696"/>
    </row>
    <row r="533" spans="1:2" x14ac:dyDescent="0.2">
      <c r="A533" s="696"/>
    </row>
    <row r="534" spans="1:2" x14ac:dyDescent="0.2">
      <c r="A534" s="696"/>
    </row>
    <row r="535" spans="1:2" x14ac:dyDescent="0.2">
      <c r="A535" s="696"/>
    </row>
    <row r="536" spans="1:2" x14ac:dyDescent="0.2">
      <c r="A536" s="696"/>
    </row>
    <row r="537" spans="1:2" x14ac:dyDescent="0.2">
      <c r="A537" s="696"/>
    </row>
    <row r="538" spans="1:2" x14ac:dyDescent="0.2">
      <c r="A538" s="696"/>
    </row>
    <row r="539" spans="1:2" x14ac:dyDescent="0.2">
      <c r="A539" s="696"/>
    </row>
    <row r="540" spans="1:2" x14ac:dyDescent="0.2">
      <c r="A540" s="696"/>
    </row>
    <row r="541" spans="1:2" x14ac:dyDescent="0.2">
      <c r="A541" s="696"/>
    </row>
    <row r="542" spans="1:2" x14ac:dyDescent="0.2">
      <c r="A542" s="696"/>
    </row>
    <row r="543" spans="1:2" x14ac:dyDescent="0.2">
      <c r="A543" s="696"/>
    </row>
    <row r="544" spans="1:2" x14ac:dyDescent="0.2">
      <c r="A544" s="695" t="s">
        <v>1306</v>
      </c>
      <c r="B544" s="697" t="s">
        <v>1305</v>
      </c>
    </row>
    <row r="545" spans="1:16" ht="31.5" customHeight="1" x14ac:dyDescent="0.2">
      <c r="A545" s="928" t="s">
        <v>2527</v>
      </c>
      <c r="B545" s="928"/>
      <c r="C545" s="928"/>
      <c r="D545" s="928"/>
      <c r="E545" s="928"/>
      <c r="F545" s="928"/>
      <c r="G545" s="928"/>
      <c r="H545" s="928"/>
      <c r="I545" s="928"/>
      <c r="J545" s="928"/>
      <c r="K545" s="928"/>
      <c r="L545" s="928"/>
      <c r="M545" s="928"/>
      <c r="N545" s="928"/>
      <c r="O545" s="928"/>
      <c r="P545" s="928"/>
    </row>
    <row r="546" spans="1:16" ht="13.5" thickBot="1" x14ac:dyDescent="0.25">
      <c r="A546" s="813"/>
      <c r="B546" s="682" t="s">
        <v>267</v>
      </c>
      <c r="C546" s="682" t="s">
        <v>1199</v>
      </c>
      <c r="D546" s="683"/>
      <c r="E546" s="814">
        <v>45291</v>
      </c>
      <c r="F546" s="815"/>
      <c r="G546" s="814">
        <v>44926</v>
      </c>
    </row>
    <row r="547" spans="1:16" x14ac:dyDescent="0.2">
      <c r="A547" s="816" t="s">
        <v>2528</v>
      </c>
      <c r="B547" s="682"/>
      <c r="C547" s="682"/>
      <c r="D547" s="683"/>
      <c r="E547" s="815"/>
      <c r="F547" s="815"/>
      <c r="G547" s="815"/>
    </row>
    <row r="548" spans="1:16" x14ac:dyDescent="0.2">
      <c r="A548" s="684" t="s">
        <v>2529</v>
      </c>
      <c r="B548" s="685"/>
      <c r="C548" s="686"/>
      <c r="D548" s="687"/>
      <c r="E548" s="688">
        <v>89095168424</v>
      </c>
      <c r="F548" s="688"/>
      <c r="G548" s="689">
        <v>89622709667</v>
      </c>
    </row>
    <row r="549" spans="1:16" x14ac:dyDescent="0.2">
      <c r="A549" s="684" t="s">
        <v>1109</v>
      </c>
      <c r="B549" s="685"/>
      <c r="C549" s="686"/>
      <c r="D549" s="687"/>
      <c r="E549" s="688">
        <v>112305955178</v>
      </c>
      <c r="F549" s="688"/>
      <c r="G549" s="689">
        <v>112972360178</v>
      </c>
    </row>
    <row r="550" spans="1:16" x14ac:dyDescent="0.2">
      <c r="A550" s="684" t="s">
        <v>2530</v>
      </c>
      <c r="B550" s="685"/>
      <c r="C550" s="686"/>
      <c r="D550" s="687"/>
      <c r="E550" s="688">
        <v>208707472892</v>
      </c>
      <c r="F550" s="688"/>
      <c r="G550" s="689">
        <v>210069867734</v>
      </c>
    </row>
    <row r="551" spans="1:16" x14ac:dyDescent="0.2">
      <c r="A551" s="684" t="s">
        <v>2531</v>
      </c>
      <c r="B551" s="685"/>
      <c r="C551" s="686"/>
      <c r="D551" s="687"/>
      <c r="E551" s="688">
        <v>47853097600</v>
      </c>
      <c r="F551" s="688"/>
      <c r="G551" s="689">
        <v>48091510700</v>
      </c>
    </row>
    <row r="552" spans="1:16" x14ac:dyDescent="0.2">
      <c r="A552" s="684" t="s">
        <v>2532</v>
      </c>
      <c r="B552" s="685"/>
      <c r="C552" s="686"/>
      <c r="D552" s="687"/>
      <c r="E552" s="688">
        <v>77593649968</v>
      </c>
      <c r="F552" s="688"/>
      <c r="G552" s="689">
        <v>78064814646</v>
      </c>
    </row>
    <row r="553" spans="1:16" x14ac:dyDescent="0.2">
      <c r="A553" s="684" t="s">
        <v>2533</v>
      </c>
      <c r="B553" s="685"/>
      <c r="C553" s="686"/>
      <c r="D553" s="687"/>
      <c r="E553" s="688">
        <v>117324825430.039</v>
      </c>
      <c r="F553" s="688"/>
      <c r="G553" s="689">
        <v>117324825430.039</v>
      </c>
    </row>
    <row r="554" spans="1:16" x14ac:dyDescent="0.2">
      <c r="A554" s="817" t="s">
        <v>2534</v>
      </c>
      <c r="B554" s="685"/>
      <c r="C554" s="686"/>
      <c r="D554" s="687"/>
      <c r="E554" s="688">
        <v>92291747664</v>
      </c>
      <c r="F554" s="688"/>
      <c r="G554" s="688">
        <v>92630797123</v>
      </c>
    </row>
    <row r="555" spans="1:16" x14ac:dyDescent="0.2">
      <c r="A555" s="684" t="s">
        <v>2535</v>
      </c>
      <c r="B555" s="685"/>
      <c r="C555" s="686"/>
      <c r="D555" s="687"/>
      <c r="E555" s="688">
        <v>512990899147</v>
      </c>
      <c r="F555" s="688"/>
      <c r="G555" s="689">
        <v>514769065868</v>
      </c>
    </row>
    <row r="556" spans="1:16" ht="23.25" thickBot="1" x14ac:dyDescent="0.25">
      <c r="A556" s="684" t="s">
        <v>2536</v>
      </c>
      <c r="B556" s="685"/>
      <c r="C556" s="686"/>
      <c r="D556" s="687"/>
      <c r="E556" s="688">
        <v>695056457586</v>
      </c>
      <c r="F556" s="688"/>
      <c r="G556" s="818">
        <v>0</v>
      </c>
    </row>
    <row r="557" spans="1:16" x14ac:dyDescent="0.2">
      <c r="A557" s="813"/>
      <c r="B557" s="685"/>
      <c r="C557" s="685"/>
      <c r="D557" s="687"/>
      <c r="E557" s="819"/>
      <c r="F557" s="820"/>
      <c r="G557" s="821"/>
    </row>
    <row r="558" spans="1:16" ht="13.5" thickBot="1" x14ac:dyDescent="0.25">
      <c r="A558" s="813" t="s">
        <v>2537</v>
      </c>
      <c r="B558" s="685"/>
      <c r="C558" s="690"/>
      <c r="D558" s="687"/>
      <c r="E558" s="822">
        <f>SUM(E548:E556)</f>
        <v>1953219273889.0391</v>
      </c>
      <c r="F558" s="820"/>
      <c r="G558" s="822">
        <f>SUM(G548:G556)</f>
        <v>1263545951346.0391</v>
      </c>
    </row>
    <row r="559" spans="1:16" x14ac:dyDescent="0.2">
      <c r="A559" s="696"/>
    </row>
    <row r="560" spans="1:16" x14ac:dyDescent="0.2">
      <c r="A560" s="696"/>
    </row>
    <row r="561" spans="1:5" x14ac:dyDescent="0.2">
      <c r="A561" s="695" t="s">
        <v>1693</v>
      </c>
      <c r="B561" s="695" t="s">
        <v>1307</v>
      </c>
    </row>
    <row r="562" spans="1:5" x14ac:dyDescent="0.2">
      <c r="A562" s="727" t="s">
        <v>1308</v>
      </c>
    </row>
    <row r="563" spans="1:5" ht="13.5" thickBot="1" x14ac:dyDescent="0.25">
      <c r="A563" s="696"/>
    </row>
    <row r="564" spans="1:5" x14ac:dyDescent="0.2">
      <c r="A564" s="941" t="s">
        <v>1694</v>
      </c>
      <c r="B564" s="942"/>
      <c r="C564" s="942"/>
      <c r="D564" s="942"/>
      <c r="E564" s="943"/>
    </row>
    <row r="565" spans="1:5" x14ac:dyDescent="0.2">
      <c r="A565" s="944" t="s">
        <v>1695</v>
      </c>
      <c r="B565" s="945"/>
      <c r="C565" s="945"/>
      <c r="D565" s="945"/>
      <c r="E565" s="946"/>
    </row>
    <row r="566" spans="1:5" x14ac:dyDescent="0.2">
      <c r="A566" s="823"/>
      <c r="B566" s="824">
        <v>2023</v>
      </c>
      <c r="D566" s="824">
        <v>2022</v>
      </c>
      <c r="E566" s="825"/>
    </row>
    <row r="567" spans="1:5" x14ac:dyDescent="0.2">
      <c r="A567" s="823"/>
      <c r="E567" s="825"/>
    </row>
    <row r="568" spans="1:5" x14ac:dyDescent="0.2">
      <c r="A568" s="826" t="s">
        <v>1696</v>
      </c>
      <c r="B568" s="827">
        <v>78664686</v>
      </c>
      <c r="D568" s="827">
        <v>48479520</v>
      </c>
      <c r="E568" s="825"/>
    </row>
    <row r="569" spans="1:5" x14ac:dyDescent="0.2">
      <c r="A569" s="823"/>
      <c r="E569" s="828"/>
    </row>
    <row r="570" spans="1:5" x14ac:dyDescent="0.2">
      <c r="A570" s="826" t="s">
        <v>1697</v>
      </c>
      <c r="B570" s="827">
        <v>36664327</v>
      </c>
      <c r="D570" s="827">
        <v>42792549</v>
      </c>
      <c r="E570" s="825"/>
    </row>
    <row r="571" spans="1:5" x14ac:dyDescent="0.2">
      <c r="A571" s="823"/>
      <c r="E571" s="828"/>
    </row>
    <row r="572" spans="1:5" x14ac:dyDescent="0.2">
      <c r="A572" s="826" t="s">
        <v>1685</v>
      </c>
      <c r="B572" s="827">
        <v>55031092</v>
      </c>
      <c r="D572" s="827">
        <v>68127338</v>
      </c>
      <c r="E572" s="825"/>
    </row>
    <row r="573" spans="1:5" x14ac:dyDescent="0.2">
      <c r="A573" s="823"/>
      <c r="E573" s="828"/>
    </row>
    <row r="574" spans="1:5" x14ac:dyDescent="0.2">
      <c r="A574" s="826" t="s">
        <v>1698</v>
      </c>
      <c r="B574" s="827">
        <v>44346230</v>
      </c>
      <c r="D574" s="827">
        <v>40185722</v>
      </c>
      <c r="E574" s="825"/>
    </row>
    <row r="575" spans="1:5" x14ac:dyDescent="0.2">
      <c r="A575" s="823"/>
      <c r="E575" s="828"/>
    </row>
    <row r="576" spans="1:5" x14ac:dyDescent="0.2">
      <c r="A576" s="826" t="s">
        <v>1699</v>
      </c>
      <c r="B576" s="827">
        <v>21287740</v>
      </c>
      <c r="D576" s="827">
        <v>33242631</v>
      </c>
      <c r="E576" s="825"/>
    </row>
    <row r="577" spans="1:9" x14ac:dyDescent="0.2">
      <c r="A577" s="826"/>
      <c r="E577" s="825"/>
    </row>
    <row r="578" spans="1:9" x14ac:dyDescent="0.2">
      <c r="A578" s="826" t="s">
        <v>1700</v>
      </c>
      <c r="B578" s="827">
        <v>4984055</v>
      </c>
      <c r="D578" s="827">
        <v>5064321</v>
      </c>
      <c r="E578" s="825"/>
    </row>
    <row r="579" spans="1:9" ht="13.5" thickBot="1" x14ac:dyDescent="0.25">
      <c r="A579" s="826"/>
      <c r="E579" s="825"/>
    </row>
    <row r="580" spans="1:9" ht="13.5" thickBot="1" x14ac:dyDescent="0.25">
      <c r="A580" s="826"/>
      <c r="B580" s="829">
        <f>SUM(B568:B578)</f>
        <v>240978130</v>
      </c>
      <c r="D580" s="829">
        <f>SUM(D568:D578)</f>
        <v>237892081</v>
      </c>
      <c r="E580" s="825"/>
    </row>
    <row r="581" spans="1:9" x14ac:dyDescent="0.2">
      <c r="A581" s="826"/>
      <c r="E581" s="825"/>
    </row>
    <row r="582" spans="1:9" x14ac:dyDescent="0.2">
      <c r="A582" s="826"/>
      <c r="E582" s="825"/>
    </row>
    <row r="583" spans="1:9" x14ac:dyDescent="0.2">
      <c r="A583" s="826" t="s">
        <v>1701</v>
      </c>
      <c r="B583" s="827">
        <v>132591358</v>
      </c>
      <c r="D583" s="827">
        <v>258980608</v>
      </c>
      <c r="E583" s="825"/>
    </row>
    <row r="584" spans="1:9" ht="13.5" thickBot="1" x14ac:dyDescent="0.25">
      <c r="A584" s="826" t="s">
        <v>1702</v>
      </c>
      <c r="B584" s="827">
        <v>7972364</v>
      </c>
      <c r="D584" s="827">
        <v>5566372</v>
      </c>
      <c r="E584" s="825"/>
    </row>
    <row r="585" spans="1:9" ht="13.5" thickBot="1" x14ac:dyDescent="0.25">
      <c r="A585" s="823"/>
      <c r="B585" s="829">
        <f>SUM(B583:B584)</f>
        <v>140563722</v>
      </c>
      <c r="D585" s="829">
        <f>SUM(D583:D584)</f>
        <v>264546980</v>
      </c>
      <c r="E585" s="825"/>
    </row>
    <row r="586" spans="1:9" x14ac:dyDescent="0.2">
      <c r="A586" s="823"/>
      <c r="E586" s="825"/>
    </row>
    <row r="587" spans="1:9" ht="13.5" thickBot="1" x14ac:dyDescent="0.25">
      <c r="A587" s="826" t="s">
        <v>1703</v>
      </c>
      <c r="B587" s="830">
        <f>B580+B585</f>
        <v>381541852</v>
      </c>
      <c r="D587" s="830">
        <f>D580+D585</f>
        <v>502439061</v>
      </c>
      <c r="E587" s="825"/>
    </row>
    <row r="588" spans="1:9" ht="14.25" thickTop="1" thickBot="1" x14ac:dyDescent="0.25">
      <c r="A588" s="831"/>
      <c r="B588" s="832"/>
      <c r="C588" s="833"/>
      <c r="D588" s="832"/>
      <c r="E588" s="834"/>
    </row>
    <row r="589" spans="1:9" x14ac:dyDescent="0.2">
      <c r="A589" s="696"/>
    </row>
    <row r="590" spans="1:9" ht="21.75" customHeight="1" x14ac:dyDescent="0.2">
      <c r="A590" s="929" t="s">
        <v>2526</v>
      </c>
      <c r="B590" s="929"/>
      <c r="C590" s="929"/>
      <c r="D590" s="929"/>
      <c r="E590" s="929"/>
      <c r="F590" s="929"/>
      <c r="G590" s="929"/>
      <c r="H590" s="929"/>
      <c r="I590" s="929"/>
    </row>
    <row r="591" spans="1:9" x14ac:dyDescent="0.2">
      <c r="A591" s="696"/>
    </row>
    <row r="592" spans="1:9" x14ac:dyDescent="0.2">
      <c r="A592" s="695" t="s">
        <v>1704</v>
      </c>
    </row>
    <row r="593" spans="1:5" x14ac:dyDescent="0.2">
      <c r="A593" s="727" t="s">
        <v>1309</v>
      </c>
    </row>
    <row r="594" spans="1:5" x14ac:dyDescent="0.2">
      <c r="A594" s="696"/>
    </row>
    <row r="595" spans="1:5" ht="13.5" thickBot="1" x14ac:dyDescent="0.25"/>
    <row r="596" spans="1:5" ht="26.25" thickBot="1" x14ac:dyDescent="0.25">
      <c r="A596" s="835" t="s">
        <v>147</v>
      </c>
      <c r="B596" s="836" t="s">
        <v>148</v>
      </c>
      <c r="C596" s="835" t="s">
        <v>102</v>
      </c>
      <c r="D596" s="835" t="s">
        <v>149</v>
      </c>
      <c r="E596" s="835" t="s">
        <v>150</v>
      </c>
    </row>
    <row r="597" spans="1:5" ht="51" x14ac:dyDescent="0.2">
      <c r="A597" s="609" t="s">
        <v>107</v>
      </c>
      <c r="B597" s="610" t="s">
        <v>1155</v>
      </c>
      <c r="C597" s="611" t="s">
        <v>948</v>
      </c>
      <c r="D597" s="610" t="s">
        <v>2411</v>
      </c>
      <c r="E597" s="612" t="s">
        <v>947</v>
      </c>
    </row>
    <row r="598" spans="1:5" ht="89.25" x14ac:dyDescent="0.2">
      <c r="A598" s="609" t="s">
        <v>107</v>
      </c>
      <c r="B598" s="610" t="s">
        <v>1395</v>
      </c>
      <c r="C598" s="611" t="s">
        <v>948</v>
      </c>
      <c r="D598" s="610" t="s">
        <v>2412</v>
      </c>
      <c r="E598" s="612" t="s">
        <v>947</v>
      </c>
    </row>
    <row r="599" spans="1:5" ht="25.5" x14ac:dyDescent="0.2">
      <c r="A599" s="613" t="s">
        <v>107</v>
      </c>
      <c r="B599" s="614" t="s">
        <v>1156</v>
      </c>
      <c r="C599" s="615" t="s">
        <v>944</v>
      </c>
      <c r="D599" s="614" t="s">
        <v>2413</v>
      </c>
      <c r="E599" s="616" t="s">
        <v>946</v>
      </c>
    </row>
    <row r="600" spans="1:5" ht="77.25" thickBot="1" x14ac:dyDescent="0.25">
      <c r="A600" s="617" t="s">
        <v>107</v>
      </c>
      <c r="B600" s="618" t="s">
        <v>1157</v>
      </c>
      <c r="C600" s="619" t="s">
        <v>942</v>
      </c>
      <c r="D600" s="618" t="s">
        <v>2414</v>
      </c>
      <c r="E600" s="620" t="s">
        <v>950</v>
      </c>
    </row>
    <row r="601" spans="1:5" ht="77.25" thickBot="1" x14ac:dyDescent="0.25">
      <c r="A601" s="617" t="s">
        <v>107</v>
      </c>
      <c r="B601" s="618" t="s">
        <v>2415</v>
      </c>
      <c r="C601" s="619" t="s">
        <v>944</v>
      </c>
      <c r="D601" s="618" t="s">
        <v>2416</v>
      </c>
      <c r="E601" s="620" t="s">
        <v>959</v>
      </c>
    </row>
    <row r="602" spans="1:5" ht="64.5" thickBot="1" x14ac:dyDescent="0.25">
      <c r="A602" s="617" t="s">
        <v>107</v>
      </c>
      <c r="B602" s="618" t="s">
        <v>2417</v>
      </c>
      <c r="C602" s="619" t="s">
        <v>942</v>
      </c>
      <c r="D602" s="618" t="s">
        <v>2418</v>
      </c>
      <c r="E602" s="620" t="s">
        <v>2419</v>
      </c>
    </row>
    <row r="603" spans="1:5" x14ac:dyDescent="0.2">
      <c r="A603" s="696"/>
    </row>
    <row r="604" spans="1:5" x14ac:dyDescent="0.2">
      <c r="A604" s="696"/>
    </row>
    <row r="605" spans="1:5" x14ac:dyDescent="0.2">
      <c r="A605" s="696"/>
    </row>
    <row r="606" spans="1:5" ht="12" customHeight="1" x14ac:dyDescent="0.2">
      <c r="A606" s="743"/>
    </row>
    <row r="607" spans="1:5" x14ac:dyDescent="0.2">
      <c r="A607" s="743"/>
    </row>
    <row r="608" spans="1:5" x14ac:dyDescent="0.2">
      <c r="A608" s="837" t="s">
        <v>1705</v>
      </c>
    </row>
    <row r="609" spans="1:16" ht="23.25" customHeight="1" x14ac:dyDescent="0.2">
      <c r="A609" s="940" t="s">
        <v>1077</v>
      </c>
      <c r="B609" s="940"/>
      <c r="C609" s="940"/>
      <c r="D609" s="940"/>
      <c r="E609" s="940"/>
      <c r="F609" s="940"/>
      <c r="G609" s="940"/>
      <c r="H609" s="940"/>
      <c r="I609" s="940"/>
      <c r="J609" s="940"/>
      <c r="K609" s="940"/>
      <c r="L609" s="940"/>
      <c r="M609" s="940"/>
      <c r="N609" s="940"/>
      <c r="O609" s="940"/>
      <c r="P609" s="940"/>
    </row>
    <row r="610" spans="1:16" ht="23.25" customHeight="1" thickBot="1" x14ac:dyDescent="0.25">
      <c r="A610" s="838"/>
      <c r="B610" s="838"/>
      <c r="C610" s="838"/>
      <c r="D610" s="838"/>
      <c r="E610" s="838"/>
      <c r="F610" s="838"/>
      <c r="G610" s="838"/>
      <c r="H610" s="838"/>
      <c r="I610" s="838"/>
      <c r="J610" s="838"/>
      <c r="K610" s="838"/>
      <c r="L610" s="838"/>
      <c r="M610" s="838"/>
      <c r="N610" s="838"/>
      <c r="O610" s="838"/>
      <c r="P610" s="838"/>
    </row>
    <row r="611" spans="1:16" ht="15" x14ac:dyDescent="0.25">
      <c r="A611" s="839" t="s">
        <v>2476</v>
      </c>
      <c r="B611" s="839" t="s">
        <v>1078</v>
      </c>
      <c r="C611" s="839" t="s">
        <v>1079</v>
      </c>
      <c r="D611" s="839" t="s">
        <v>1080</v>
      </c>
      <c r="E611" s="839" t="s">
        <v>1081</v>
      </c>
      <c r="F611" s="839" t="s">
        <v>1082</v>
      </c>
      <c r="G611" s="839" t="s">
        <v>1083</v>
      </c>
      <c r="H611" s="839" t="s">
        <v>1084</v>
      </c>
      <c r="I611" s="840" t="s">
        <v>1085</v>
      </c>
      <c r="J611" s="840" t="s">
        <v>1086</v>
      </c>
      <c r="K611" s="839" t="s">
        <v>1168</v>
      </c>
    </row>
    <row r="612" spans="1:16" ht="15" x14ac:dyDescent="0.25">
      <c r="A612" s="841" t="s">
        <v>2477</v>
      </c>
      <c r="B612" s="841" t="s">
        <v>1101</v>
      </c>
      <c r="C612" s="841" t="s">
        <v>1099</v>
      </c>
      <c r="D612" s="841">
        <v>357453</v>
      </c>
      <c r="E612" s="841" t="s">
        <v>1102</v>
      </c>
      <c r="F612" s="841" t="s">
        <v>1103</v>
      </c>
      <c r="G612" s="841" t="s">
        <v>1107</v>
      </c>
      <c r="H612" s="842" t="s">
        <v>2478</v>
      </c>
      <c r="I612" s="677">
        <v>92383478880</v>
      </c>
      <c r="J612" s="677"/>
      <c r="K612" s="843" t="s">
        <v>2479</v>
      </c>
    </row>
    <row r="613" spans="1:16" ht="15" x14ac:dyDescent="0.25">
      <c r="A613" s="841" t="s">
        <v>2477</v>
      </c>
      <c r="B613" s="841" t="s">
        <v>1109</v>
      </c>
      <c r="C613" s="841" t="s">
        <v>1099</v>
      </c>
      <c r="D613" s="841">
        <v>357432</v>
      </c>
      <c r="E613" s="841" t="s">
        <v>1110</v>
      </c>
      <c r="F613" s="841" t="s">
        <v>1111</v>
      </c>
      <c r="G613" s="841" t="s">
        <v>1107</v>
      </c>
      <c r="H613" s="842" t="s">
        <v>2478</v>
      </c>
      <c r="I613" s="677">
        <v>103253351528</v>
      </c>
      <c r="J613" s="677"/>
      <c r="K613" s="843" t="s">
        <v>2479</v>
      </c>
    </row>
    <row r="614" spans="1:16" ht="15" x14ac:dyDescent="0.25">
      <c r="A614" s="844" t="s">
        <v>1382</v>
      </c>
      <c r="B614" s="844" t="s">
        <v>1383</v>
      </c>
      <c r="C614" s="844" t="s">
        <v>1099</v>
      </c>
      <c r="D614" s="844"/>
      <c r="E614" s="844" t="s">
        <v>1384</v>
      </c>
      <c r="F614" s="844"/>
      <c r="G614" s="844" t="s">
        <v>1385</v>
      </c>
      <c r="H614" s="845" t="s">
        <v>1088</v>
      </c>
      <c r="I614" s="669"/>
      <c r="J614" s="669">
        <v>388367.8</v>
      </c>
      <c r="K614" s="846" t="s">
        <v>1386</v>
      </c>
    </row>
    <row r="615" spans="1:16" ht="15" x14ac:dyDescent="0.25">
      <c r="A615" s="844" t="s">
        <v>1382</v>
      </c>
      <c r="B615" s="844" t="s">
        <v>1383</v>
      </c>
      <c r="C615" s="844" t="s">
        <v>1099</v>
      </c>
      <c r="D615" s="844"/>
      <c r="E615" s="844" t="s">
        <v>1384</v>
      </c>
      <c r="F615" s="844"/>
      <c r="G615" s="844" t="s">
        <v>1387</v>
      </c>
      <c r="H615" s="845" t="s">
        <v>1088</v>
      </c>
      <c r="I615" s="669"/>
      <c r="J615" s="669">
        <v>776736</v>
      </c>
      <c r="K615" s="846" t="s">
        <v>1386</v>
      </c>
    </row>
    <row r="616" spans="1:16" ht="15" x14ac:dyDescent="0.25">
      <c r="A616" s="844" t="s">
        <v>1382</v>
      </c>
      <c r="B616" s="844" t="s">
        <v>1388</v>
      </c>
      <c r="C616" s="844" t="s">
        <v>1099</v>
      </c>
      <c r="D616" s="844">
        <v>388095</v>
      </c>
      <c r="E616" s="844" t="s">
        <v>1389</v>
      </c>
      <c r="F616" s="844" t="s">
        <v>1390</v>
      </c>
      <c r="G616" s="844" t="s">
        <v>1387</v>
      </c>
      <c r="H616" s="845" t="s">
        <v>1088</v>
      </c>
      <c r="I616" s="669">
        <v>275358645</v>
      </c>
      <c r="J616" s="669"/>
      <c r="K616" s="846" t="s">
        <v>1391</v>
      </c>
    </row>
    <row r="617" spans="1:16" ht="15" x14ac:dyDescent="0.25">
      <c r="A617" s="844" t="s">
        <v>1382</v>
      </c>
      <c r="B617" s="844" t="s">
        <v>1388</v>
      </c>
      <c r="C617" s="844" t="s">
        <v>1099</v>
      </c>
      <c r="D617" s="844">
        <v>388095</v>
      </c>
      <c r="E617" s="844" t="s">
        <v>1389</v>
      </c>
      <c r="F617" s="844" t="s">
        <v>1390</v>
      </c>
      <c r="G617" s="844" t="s">
        <v>1387</v>
      </c>
      <c r="H617" s="845" t="s">
        <v>1088</v>
      </c>
      <c r="I617" s="669">
        <v>6694449287</v>
      </c>
      <c r="J617" s="669"/>
      <c r="K617" s="846" t="s">
        <v>1391</v>
      </c>
    </row>
    <row r="618" spans="1:16" ht="15" x14ac:dyDescent="0.25">
      <c r="A618" s="844" t="s">
        <v>1382</v>
      </c>
      <c r="B618" s="844" t="s">
        <v>1388</v>
      </c>
      <c r="C618" s="844" t="s">
        <v>1099</v>
      </c>
      <c r="D618" s="844">
        <v>388095</v>
      </c>
      <c r="E618" s="844" t="s">
        <v>1389</v>
      </c>
      <c r="F618" s="844" t="s">
        <v>1390</v>
      </c>
      <c r="G618" s="844" t="s">
        <v>1387</v>
      </c>
      <c r="H618" s="845" t="s">
        <v>1088</v>
      </c>
      <c r="I618" s="669">
        <v>220041574</v>
      </c>
      <c r="J618" s="669"/>
      <c r="K618" s="846" t="s">
        <v>1391</v>
      </c>
    </row>
    <row r="619" spans="1:16" ht="15" x14ac:dyDescent="0.25">
      <c r="A619" s="844" t="s">
        <v>1382</v>
      </c>
      <c r="B619" s="844" t="s">
        <v>1388</v>
      </c>
      <c r="C619" s="844" t="s">
        <v>1099</v>
      </c>
      <c r="D619" s="844">
        <v>388095</v>
      </c>
      <c r="E619" s="844" t="s">
        <v>1389</v>
      </c>
      <c r="F619" s="844" t="s">
        <v>1390</v>
      </c>
      <c r="G619" s="844" t="s">
        <v>1387</v>
      </c>
      <c r="H619" s="845" t="s">
        <v>1088</v>
      </c>
      <c r="I619" s="669">
        <v>220041574</v>
      </c>
      <c r="J619" s="669"/>
      <c r="K619" s="846" t="s">
        <v>1391</v>
      </c>
    </row>
    <row r="620" spans="1:16" ht="15" x14ac:dyDescent="0.25">
      <c r="A620" s="844" t="s">
        <v>1382</v>
      </c>
      <c r="B620" s="844" t="s">
        <v>1388</v>
      </c>
      <c r="C620" s="844" t="s">
        <v>1099</v>
      </c>
      <c r="D620" s="844">
        <v>388095</v>
      </c>
      <c r="E620" s="844" t="s">
        <v>1389</v>
      </c>
      <c r="F620" s="844" t="s">
        <v>1390</v>
      </c>
      <c r="G620" s="844" t="s">
        <v>1392</v>
      </c>
      <c r="H620" s="845" t="s">
        <v>1088</v>
      </c>
      <c r="I620" s="669"/>
      <c r="J620" s="669"/>
      <c r="K620" s="846" t="s">
        <v>1393</v>
      </c>
    </row>
    <row r="621" spans="1:16" ht="15" x14ac:dyDescent="0.25">
      <c r="A621" s="844" t="s">
        <v>1382</v>
      </c>
      <c r="B621" s="844" t="s">
        <v>1388</v>
      </c>
      <c r="C621" s="844" t="s">
        <v>1099</v>
      </c>
      <c r="D621" s="844">
        <v>388095</v>
      </c>
      <c r="E621" s="844" t="s">
        <v>1389</v>
      </c>
      <c r="F621" s="844" t="s">
        <v>1390</v>
      </c>
      <c r="G621" s="844" t="s">
        <v>1392</v>
      </c>
      <c r="H621" s="845" t="s">
        <v>1088</v>
      </c>
      <c r="I621" s="669">
        <v>692794062</v>
      </c>
      <c r="J621" s="669"/>
      <c r="K621" s="846" t="s">
        <v>1394</v>
      </c>
    </row>
    <row r="622" spans="1:16" ht="15" x14ac:dyDescent="0.25">
      <c r="A622" s="844" t="s">
        <v>1382</v>
      </c>
      <c r="B622" s="844" t="s">
        <v>1388</v>
      </c>
      <c r="C622" s="844" t="s">
        <v>1099</v>
      </c>
      <c r="D622" s="844">
        <v>388095</v>
      </c>
      <c r="E622" s="844"/>
      <c r="F622" s="844" t="s">
        <v>1390</v>
      </c>
      <c r="G622" s="844" t="s">
        <v>1392</v>
      </c>
      <c r="H622" s="845" t="s">
        <v>1088</v>
      </c>
      <c r="I622" s="847"/>
      <c r="J622" s="669">
        <v>828187.37</v>
      </c>
      <c r="K622" s="846" t="s">
        <v>1394</v>
      </c>
    </row>
    <row r="623" spans="1:16" ht="15" x14ac:dyDescent="0.25">
      <c r="A623" s="848" t="s">
        <v>954</v>
      </c>
      <c r="B623" s="848" t="s">
        <v>1094</v>
      </c>
      <c r="C623" s="848" t="s">
        <v>1091</v>
      </c>
      <c r="D623" s="848">
        <v>301495</v>
      </c>
      <c r="E623" s="848" t="s">
        <v>1357</v>
      </c>
      <c r="F623" s="848" t="s">
        <v>1358</v>
      </c>
      <c r="G623" s="848" t="s">
        <v>1359</v>
      </c>
      <c r="H623" s="844" t="s">
        <v>1092</v>
      </c>
      <c r="I623" s="669"/>
      <c r="J623" s="678">
        <v>867302.51</v>
      </c>
      <c r="K623" s="846" t="s">
        <v>2480</v>
      </c>
    </row>
    <row r="624" spans="1:16" ht="15" x14ac:dyDescent="0.25">
      <c r="A624" s="848" t="s">
        <v>2481</v>
      </c>
      <c r="B624" s="848" t="s">
        <v>2482</v>
      </c>
      <c r="C624" s="848" t="s">
        <v>1099</v>
      </c>
      <c r="D624" s="848"/>
      <c r="E624" s="848" t="s">
        <v>2483</v>
      </c>
      <c r="F624" s="848" t="s">
        <v>2484</v>
      </c>
      <c r="G624" s="848" t="s">
        <v>1359</v>
      </c>
      <c r="H624" s="844" t="s">
        <v>1092</v>
      </c>
      <c r="I624" s="669">
        <v>17629479</v>
      </c>
      <c r="J624" s="678"/>
      <c r="K624" s="846" t="s">
        <v>2485</v>
      </c>
    </row>
    <row r="625" spans="1:11" ht="15" x14ac:dyDescent="0.2">
      <c r="A625" s="848" t="s">
        <v>1093</v>
      </c>
      <c r="B625" s="848" t="s">
        <v>1361</v>
      </c>
      <c r="C625" s="848" t="s">
        <v>2486</v>
      </c>
      <c r="D625" s="848">
        <v>419352</v>
      </c>
      <c r="E625" s="848" t="s">
        <v>1362</v>
      </c>
      <c r="F625" s="848" t="s">
        <v>1363</v>
      </c>
      <c r="G625" s="848" t="s">
        <v>1364</v>
      </c>
      <c r="H625" s="848" t="s">
        <v>1092</v>
      </c>
      <c r="I625" s="671" t="s">
        <v>2487</v>
      </c>
      <c r="J625" s="849"/>
      <c r="K625" s="850" t="s">
        <v>2480</v>
      </c>
    </row>
    <row r="626" spans="1:11" ht="15" x14ac:dyDescent="0.2">
      <c r="A626" s="848" t="s">
        <v>1093</v>
      </c>
      <c r="B626" s="848" t="s">
        <v>1361</v>
      </c>
      <c r="C626" s="848" t="s">
        <v>2486</v>
      </c>
      <c r="D626" s="848">
        <v>419352</v>
      </c>
      <c r="E626" s="848" t="s">
        <v>1362</v>
      </c>
      <c r="F626" s="848" t="s">
        <v>1363</v>
      </c>
      <c r="G626" s="848" t="s">
        <v>1095</v>
      </c>
      <c r="H626" s="848" t="s">
        <v>1092</v>
      </c>
      <c r="I626" s="671">
        <v>1330600000</v>
      </c>
      <c r="J626" s="671"/>
      <c r="K626" s="850" t="s">
        <v>2480</v>
      </c>
    </row>
    <row r="627" spans="1:11" ht="15" x14ac:dyDescent="0.25">
      <c r="A627" s="848" t="s">
        <v>1093</v>
      </c>
      <c r="B627" s="848" t="s">
        <v>1096</v>
      </c>
      <c r="C627" s="848" t="s">
        <v>1091</v>
      </c>
      <c r="D627" s="848">
        <v>325967</v>
      </c>
      <c r="E627" s="848" t="s">
        <v>1098</v>
      </c>
      <c r="F627" s="848" t="s">
        <v>1097</v>
      </c>
      <c r="G627" s="848" t="s">
        <v>1095</v>
      </c>
      <c r="H627" s="844" t="s">
        <v>1092</v>
      </c>
      <c r="I627" s="669">
        <v>420000000</v>
      </c>
      <c r="J627" s="846"/>
      <c r="K627" s="846" t="s">
        <v>2488</v>
      </c>
    </row>
    <row r="628" spans="1:11" ht="15" x14ac:dyDescent="0.25">
      <c r="A628" s="848" t="s">
        <v>1093</v>
      </c>
      <c r="B628" s="848" t="s">
        <v>1096</v>
      </c>
      <c r="C628" s="848" t="s">
        <v>1091</v>
      </c>
      <c r="D628" s="848">
        <v>326052</v>
      </c>
      <c r="E628" s="848" t="s">
        <v>1171</v>
      </c>
      <c r="F628" s="848" t="s">
        <v>1360</v>
      </c>
      <c r="G628" s="848" t="s">
        <v>1095</v>
      </c>
      <c r="H628" s="844" t="s">
        <v>1092</v>
      </c>
      <c r="I628" s="669">
        <v>166127198</v>
      </c>
      <c r="J628" s="846"/>
      <c r="K628" s="846" t="s">
        <v>2488</v>
      </c>
    </row>
    <row r="629" spans="1:11" ht="15" x14ac:dyDescent="0.25">
      <c r="A629" s="848" t="s">
        <v>1093</v>
      </c>
      <c r="B629" s="848" t="s">
        <v>1094</v>
      </c>
      <c r="C629" s="848" t="s">
        <v>1091</v>
      </c>
      <c r="D629" s="848">
        <v>408287</v>
      </c>
      <c r="E629" s="848" t="s">
        <v>1353</v>
      </c>
      <c r="F629" s="848" t="s">
        <v>1354</v>
      </c>
      <c r="G629" s="848" t="s">
        <v>1095</v>
      </c>
      <c r="H629" s="848" t="s">
        <v>1092</v>
      </c>
      <c r="I629" s="671">
        <v>106900000</v>
      </c>
      <c r="J629" s="671"/>
      <c r="K629" s="846" t="s">
        <v>2489</v>
      </c>
    </row>
    <row r="630" spans="1:11" ht="15" x14ac:dyDescent="0.2">
      <c r="A630" s="851" t="s">
        <v>1090</v>
      </c>
      <c r="B630" s="851" t="s">
        <v>2490</v>
      </c>
      <c r="C630" s="851" t="s">
        <v>1370</v>
      </c>
      <c r="D630" s="851">
        <v>430417</v>
      </c>
      <c r="E630" s="851" t="s">
        <v>2491</v>
      </c>
      <c r="F630" s="851" t="s">
        <v>2492</v>
      </c>
      <c r="G630" s="851" t="s">
        <v>1169</v>
      </c>
      <c r="H630" s="851" t="s">
        <v>1089</v>
      </c>
      <c r="I630" s="675">
        <v>3915000</v>
      </c>
      <c r="J630" s="675"/>
      <c r="K630" s="852" t="s">
        <v>1352</v>
      </c>
    </row>
    <row r="631" spans="1:11" ht="15" x14ac:dyDescent="0.2">
      <c r="A631" s="851" t="s">
        <v>1090</v>
      </c>
      <c r="B631" s="851" t="s">
        <v>1369</v>
      </c>
      <c r="C631" s="851" t="s">
        <v>1370</v>
      </c>
      <c r="D631" s="851">
        <v>415683</v>
      </c>
      <c r="E631" s="851" t="s">
        <v>1371</v>
      </c>
      <c r="F631" s="851" t="s">
        <v>1372</v>
      </c>
      <c r="G631" s="851" t="s">
        <v>1169</v>
      </c>
      <c r="H631" s="851" t="s">
        <v>1089</v>
      </c>
      <c r="I631" s="675">
        <v>49600000</v>
      </c>
      <c r="J631" s="675"/>
      <c r="K631" s="852" t="s">
        <v>1373</v>
      </c>
    </row>
    <row r="632" spans="1:11" ht="15" x14ac:dyDescent="0.2">
      <c r="A632" s="851" t="s">
        <v>1090</v>
      </c>
      <c r="B632" s="851" t="s">
        <v>1365</v>
      </c>
      <c r="C632" s="851" t="s">
        <v>1170</v>
      </c>
      <c r="D632" s="851">
        <v>406249</v>
      </c>
      <c r="E632" s="851" t="s">
        <v>1366</v>
      </c>
      <c r="F632" s="851" t="s">
        <v>1367</v>
      </c>
      <c r="G632" s="851" t="s">
        <v>1169</v>
      </c>
      <c r="H632" s="851" t="s">
        <v>1089</v>
      </c>
      <c r="I632" s="675">
        <v>38468000</v>
      </c>
      <c r="J632" s="675"/>
      <c r="K632" s="852" t="s">
        <v>1352</v>
      </c>
    </row>
    <row r="633" spans="1:11" ht="15" x14ac:dyDescent="0.25">
      <c r="A633" s="841" t="s">
        <v>1090</v>
      </c>
      <c r="B633" s="848" t="s">
        <v>1349</v>
      </c>
      <c r="C633" s="848" t="s">
        <v>1345</v>
      </c>
      <c r="D633" s="848">
        <v>409034</v>
      </c>
      <c r="E633" s="848" t="s">
        <v>1350</v>
      </c>
      <c r="F633" s="848" t="s">
        <v>1351</v>
      </c>
      <c r="G633" s="848" t="s">
        <v>1169</v>
      </c>
      <c r="H633" s="848" t="s">
        <v>1089</v>
      </c>
      <c r="I633" s="671">
        <v>128313719</v>
      </c>
      <c r="J633" s="671"/>
      <c r="K633" s="850" t="s">
        <v>1352</v>
      </c>
    </row>
    <row r="634" spans="1:11" ht="15" x14ac:dyDescent="0.25">
      <c r="A634" s="841" t="s">
        <v>1090</v>
      </c>
      <c r="B634" s="841" t="s">
        <v>1115</v>
      </c>
      <c r="C634" s="841" t="s">
        <v>1099</v>
      </c>
      <c r="D634" s="841">
        <v>371212</v>
      </c>
      <c r="E634" s="841" t="s">
        <v>1116</v>
      </c>
      <c r="F634" s="841" t="s">
        <v>1117</v>
      </c>
      <c r="G634" s="841" t="s">
        <v>1105</v>
      </c>
      <c r="H634" s="842" t="s">
        <v>1108</v>
      </c>
      <c r="I634" s="677">
        <v>41027431748</v>
      </c>
      <c r="J634" s="677"/>
      <c r="K634" s="843" t="s">
        <v>2493</v>
      </c>
    </row>
    <row r="635" spans="1:11" ht="15" x14ac:dyDescent="0.25">
      <c r="A635" s="844" t="s">
        <v>1090</v>
      </c>
      <c r="B635" s="844" t="s">
        <v>1115</v>
      </c>
      <c r="C635" s="844" t="s">
        <v>1099</v>
      </c>
      <c r="D635" s="844">
        <v>371212</v>
      </c>
      <c r="E635" s="844" t="s">
        <v>1116</v>
      </c>
      <c r="F635" s="844" t="s">
        <v>1117</v>
      </c>
      <c r="G635" s="844" t="s">
        <v>1100</v>
      </c>
      <c r="H635" s="845" t="s">
        <v>1108</v>
      </c>
      <c r="I635" s="669">
        <v>24351698554</v>
      </c>
      <c r="J635" s="669"/>
      <c r="K635" s="846" t="s">
        <v>1172</v>
      </c>
    </row>
    <row r="636" spans="1:11" ht="15" x14ac:dyDescent="0.25">
      <c r="A636" s="844" t="s">
        <v>1090</v>
      </c>
      <c r="B636" s="844" t="s">
        <v>1112</v>
      </c>
      <c r="C636" s="844" t="s">
        <v>1099</v>
      </c>
      <c r="D636" s="844">
        <v>357430</v>
      </c>
      <c r="E636" s="844" t="s">
        <v>1113</v>
      </c>
      <c r="F636" s="844" t="s">
        <v>1114</v>
      </c>
      <c r="G636" s="844" t="s">
        <v>1104</v>
      </c>
      <c r="H636" s="845" t="s">
        <v>1088</v>
      </c>
      <c r="I636" s="669">
        <v>4097126726</v>
      </c>
      <c r="J636" s="669"/>
      <c r="K636" s="846" t="s">
        <v>2494</v>
      </c>
    </row>
    <row r="637" spans="1:11" ht="15" x14ac:dyDescent="0.25">
      <c r="A637" s="844" t="s">
        <v>1090</v>
      </c>
      <c r="B637" s="844" t="s">
        <v>1112</v>
      </c>
      <c r="C637" s="844" t="s">
        <v>1099</v>
      </c>
      <c r="D637" s="844">
        <v>357430</v>
      </c>
      <c r="E637" s="844" t="s">
        <v>1113</v>
      </c>
      <c r="F637" s="844" t="s">
        <v>1114</v>
      </c>
      <c r="G637" s="844" t="s">
        <v>1104</v>
      </c>
      <c r="H637" s="845" t="s">
        <v>1088</v>
      </c>
      <c r="I637" s="669"/>
      <c r="J637" s="669">
        <v>2309114</v>
      </c>
      <c r="K637" s="846" t="s">
        <v>2494</v>
      </c>
    </row>
    <row r="638" spans="1:11" ht="15" x14ac:dyDescent="0.25">
      <c r="A638" s="848" t="s">
        <v>1090</v>
      </c>
      <c r="B638" s="848" t="s">
        <v>2495</v>
      </c>
      <c r="C638" s="848" t="s">
        <v>1091</v>
      </c>
      <c r="D638" s="848">
        <v>417301</v>
      </c>
      <c r="E638" s="848" t="s">
        <v>2496</v>
      </c>
      <c r="F638" s="848" t="s">
        <v>2497</v>
      </c>
      <c r="G638" s="848" t="s">
        <v>1095</v>
      </c>
      <c r="H638" s="844" t="s">
        <v>2498</v>
      </c>
      <c r="I638" s="669">
        <v>114850000</v>
      </c>
      <c r="J638" s="678"/>
      <c r="K638" s="846" t="s">
        <v>2499</v>
      </c>
    </row>
    <row r="639" spans="1:11" ht="15" x14ac:dyDescent="0.25">
      <c r="A639" s="851" t="s">
        <v>1090</v>
      </c>
      <c r="B639" s="851" t="s">
        <v>1094</v>
      </c>
      <c r="C639" s="851" t="s">
        <v>1091</v>
      </c>
      <c r="D639" s="851">
        <v>392754</v>
      </c>
      <c r="E639" s="851" t="s">
        <v>1355</v>
      </c>
      <c r="F639" s="851" t="s">
        <v>1356</v>
      </c>
      <c r="G639" s="851" t="s">
        <v>1095</v>
      </c>
      <c r="H639" s="851" t="s">
        <v>1092</v>
      </c>
      <c r="I639" s="675">
        <v>8891000</v>
      </c>
      <c r="J639" s="675"/>
      <c r="K639" s="846" t="s">
        <v>2500</v>
      </c>
    </row>
    <row r="640" spans="1:11" ht="15" x14ac:dyDescent="0.25">
      <c r="A640" s="848" t="s">
        <v>1090</v>
      </c>
      <c r="B640" s="848" t="s">
        <v>2501</v>
      </c>
      <c r="C640" s="848" t="s">
        <v>2502</v>
      </c>
      <c r="D640" s="848">
        <v>433114</v>
      </c>
      <c r="E640" s="848" t="s">
        <v>2503</v>
      </c>
      <c r="F640" s="848" t="s">
        <v>2504</v>
      </c>
      <c r="G640" s="848" t="s">
        <v>1169</v>
      </c>
      <c r="H640" s="848" t="s">
        <v>1089</v>
      </c>
      <c r="I640" s="853">
        <v>36000000</v>
      </c>
      <c r="J640" s="844"/>
      <c r="K640" s="850" t="s">
        <v>2505</v>
      </c>
    </row>
    <row r="641" spans="1:11" ht="15" x14ac:dyDescent="0.25">
      <c r="A641" s="848" t="s">
        <v>1090</v>
      </c>
      <c r="B641" s="851" t="s">
        <v>2506</v>
      </c>
      <c r="C641" s="851" t="s">
        <v>2502</v>
      </c>
      <c r="D641" s="848">
        <v>435641</v>
      </c>
      <c r="E641" s="848" t="s">
        <v>2507</v>
      </c>
      <c r="F641" s="848" t="s">
        <v>2508</v>
      </c>
      <c r="G641" s="848" t="s">
        <v>1169</v>
      </c>
      <c r="H641" s="848" t="s">
        <v>1089</v>
      </c>
      <c r="I641" s="854">
        <v>34960000</v>
      </c>
      <c r="J641" s="844"/>
      <c r="K641" s="843" t="s">
        <v>2509</v>
      </c>
    </row>
    <row r="642" spans="1:11" ht="15" x14ac:dyDescent="0.25">
      <c r="A642" s="848" t="s">
        <v>1090</v>
      </c>
      <c r="B642" s="844" t="s">
        <v>2510</v>
      </c>
      <c r="C642" s="844" t="s">
        <v>2502</v>
      </c>
      <c r="D642" s="848">
        <v>435283</v>
      </c>
      <c r="E642" s="848" t="s">
        <v>2511</v>
      </c>
      <c r="F642" s="848" t="s">
        <v>2512</v>
      </c>
      <c r="G642" s="848" t="s">
        <v>1169</v>
      </c>
      <c r="H642" s="848" t="s">
        <v>1089</v>
      </c>
      <c r="I642" s="847">
        <v>617323485</v>
      </c>
      <c r="J642" s="844"/>
      <c r="K642" s="846" t="s">
        <v>2513</v>
      </c>
    </row>
    <row r="643" spans="1:11" ht="15" x14ac:dyDescent="0.25">
      <c r="A643" s="848" t="s">
        <v>1090</v>
      </c>
      <c r="B643" s="844" t="s">
        <v>2514</v>
      </c>
      <c r="C643" s="844" t="s">
        <v>2502</v>
      </c>
      <c r="D643" s="848">
        <v>427303</v>
      </c>
      <c r="E643" s="848" t="s">
        <v>2515</v>
      </c>
      <c r="F643" s="848" t="s">
        <v>2516</v>
      </c>
      <c r="G643" s="848" t="s">
        <v>1169</v>
      </c>
      <c r="H643" s="848" t="s">
        <v>1089</v>
      </c>
      <c r="I643" s="847">
        <v>134000000</v>
      </c>
      <c r="J643" s="844"/>
      <c r="K643" s="846" t="s">
        <v>2517</v>
      </c>
    </row>
    <row r="644" spans="1:11" ht="15" x14ac:dyDescent="0.25">
      <c r="A644" s="848" t="s">
        <v>1090</v>
      </c>
      <c r="B644" s="844" t="s">
        <v>1368</v>
      </c>
      <c r="C644" s="844" t="s">
        <v>2502</v>
      </c>
      <c r="D644" s="848">
        <v>422399</v>
      </c>
      <c r="E644" s="848" t="s">
        <v>2518</v>
      </c>
      <c r="F644" s="848" t="s">
        <v>2519</v>
      </c>
      <c r="G644" s="848" t="s">
        <v>1169</v>
      </c>
      <c r="H644" s="848" t="s">
        <v>1089</v>
      </c>
      <c r="I644" s="847">
        <v>60500000</v>
      </c>
      <c r="J644" s="844"/>
      <c r="K644" s="846" t="s">
        <v>2520</v>
      </c>
    </row>
    <row r="645" spans="1:11" ht="15" x14ac:dyDescent="0.2">
      <c r="A645" s="848" t="s">
        <v>2521</v>
      </c>
      <c r="B645" s="848" t="s">
        <v>1346</v>
      </c>
      <c r="C645" s="848" t="s">
        <v>1345</v>
      </c>
      <c r="D645" s="848">
        <v>394608</v>
      </c>
      <c r="E645" s="848" t="s">
        <v>1347</v>
      </c>
      <c r="F645" s="848" t="s">
        <v>1348</v>
      </c>
      <c r="G645" s="848" t="s">
        <v>1169</v>
      </c>
      <c r="H645" s="848" t="s">
        <v>1088</v>
      </c>
      <c r="I645" s="671">
        <v>5000000</v>
      </c>
      <c r="J645" s="671"/>
      <c r="K645" s="850" t="s">
        <v>1352</v>
      </c>
    </row>
    <row r="646" spans="1:11" ht="15" x14ac:dyDescent="0.25">
      <c r="A646" s="848" t="s">
        <v>2521</v>
      </c>
      <c r="B646" s="844" t="s">
        <v>1101</v>
      </c>
      <c r="C646" s="844" t="s">
        <v>1099</v>
      </c>
      <c r="D646" s="844">
        <v>357453</v>
      </c>
      <c r="E646" s="844" t="s">
        <v>1102</v>
      </c>
      <c r="F646" s="844" t="s">
        <v>1103</v>
      </c>
      <c r="G646" s="848" t="s">
        <v>1087</v>
      </c>
      <c r="H646" s="855" t="s">
        <v>1088</v>
      </c>
      <c r="I646" s="669"/>
      <c r="J646" s="669">
        <v>1072439</v>
      </c>
      <c r="K646" s="850" t="s">
        <v>1374</v>
      </c>
    </row>
    <row r="647" spans="1:11" ht="15" x14ac:dyDescent="0.25">
      <c r="A647" s="848" t="s">
        <v>2521</v>
      </c>
      <c r="B647" s="844" t="s">
        <v>1101</v>
      </c>
      <c r="C647" s="844" t="s">
        <v>1099</v>
      </c>
      <c r="D647" s="844">
        <v>357453</v>
      </c>
      <c r="E647" s="844" t="s">
        <v>1375</v>
      </c>
      <c r="F647" s="844" t="s">
        <v>1376</v>
      </c>
      <c r="G647" s="848" t="s">
        <v>1087</v>
      </c>
      <c r="H647" s="845" t="s">
        <v>1088</v>
      </c>
      <c r="I647" s="669">
        <v>2260329054</v>
      </c>
      <c r="J647" s="669"/>
      <c r="K647" s="850" t="s">
        <v>1374</v>
      </c>
    </row>
    <row r="648" spans="1:11" ht="15" x14ac:dyDescent="0.25">
      <c r="A648" s="848" t="s">
        <v>2521</v>
      </c>
      <c r="B648" s="844" t="s">
        <v>1101</v>
      </c>
      <c r="C648" s="844" t="s">
        <v>1099</v>
      </c>
      <c r="D648" s="844">
        <v>357453</v>
      </c>
      <c r="E648" s="844" t="s">
        <v>1102</v>
      </c>
      <c r="F648" s="844" t="s">
        <v>1103</v>
      </c>
      <c r="G648" s="848" t="s">
        <v>1377</v>
      </c>
      <c r="H648" s="845" t="s">
        <v>1088</v>
      </c>
      <c r="I648" s="669">
        <v>19636363</v>
      </c>
      <c r="J648" s="669"/>
      <c r="K648" s="850" t="s">
        <v>2522</v>
      </c>
    </row>
    <row r="649" spans="1:11" ht="15" x14ac:dyDescent="0.25">
      <c r="A649" s="848" t="s">
        <v>2521</v>
      </c>
      <c r="B649" s="844" t="s">
        <v>1101</v>
      </c>
      <c r="C649" s="844" t="s">
        <v>1099</v>
      </c>
      <c r="D649" s="844">
        <v>357453</v>
      </c>
      <c r="E649" s="844" t="s">
        <v>1102</v>
      </c>
      <c r="F649" s="844" t="s">
        <v>1103</v>
      </c>
      <c r="G649" s="848" t="s">
        <v>1377</v>
      </c>
      <c r="H649" s="845" t="s">
        <v>1088</v>
      </c>
      <c r="I649" s="669">
        <v>21599999</v>
      </c>
      <c r="J649" s="669"/>
      <c r="K649" s="850" t="s">
        <v>2522</v>
      </c>
    </row>
    <row r="650" spans="1:11" ht="15" x14ac:dyDescent="0.25">
      <c r="A650" s="848" t="s">
        <v>2521</v>
      </c>
      <c r="B650" s="844" t="s">
        <v>1101</v>
      </c>
      <c r="C650" s="844" t="s">
        <v>1099</v>
      </c>
      <c r="D650" s="844">
        <v>357453</v>
      </c>
      <c r="E650" s="844" t="s">
        <v>1102</v>
      </c>
      <c r="F650" s="844" t="s">
        <v>1103</v>
      </c>
      <c r="G650" s="848" t="s">
        <v>1377</v>
      </c>
      <c r="H650" s="845" t="s">
        <v>1088</v>
      </c>
      <c r="I650" s="669">
        <v>276472048</v>
      </c>
      <c r="J650" s="669"/>
      <c r="K650" s="850" t="s">
        <v>2522</v>
      </c>
    </row>
    <row r="651" spans="1:11" ht="15" x14ac:dyDescent="0.25">
      <c r="A651" s="844" t="s">
        <v>1106</v>
      </c>
      <c r="B651" s="844" t="s">
        <v>1378</v>
      </c>
      <c r="C651" s="844" t="s">
        <v>1099</v>
      </c>
      <c r="D651" s="844"/>
      <c r="E651" s="844" t="s">
        <v>1379</v>
      </c>
      <c r="F651" s="844"/>
      <c r="G651" s="844" t="s">
        <v>1380</v>
      </c>
      <c r="H651" s="845" t="s">
        <v>1088</v>
      </c>
      <c r="I651" s="669"/>
      <c r="J651" s="669">
        <v>2484483.5</v>
      </c>
      <c r="K651" s="846" t="s">
        <v>1381</v>
      </c>
    </row>
  </sheetData>
  <mergeCells count="67">
    <mergeCell ref="A41:P41"/>
    <mergeCell ref="A45:P45"/>
    <mergeCell ref="B53:B54"/>
    <mergeCell ref="C53:C54"/>
    <mergeCell ref="B55:B56"/>
    <mergeCell ref="C55:C56"/>
    <mergeCell ref="D55:D56"/>
    <mergeCell ref="E55:E56"/>
    <mergeCell ref="A28:P28"/>
    <mergeCell ref="A32:P32"/>
    <mergeCell ref="A38:P38"/>
    <mergeCell ref="A34:P34"/>
    <mergeCell ref="A40:P40"/>
    <mergeCell ref="A1:P1"/>
    <mergeCell ref="A2:P2"/>
    <mergeCell ref="A11:P11"/>
    <mergeCell ref="A367:P367"/>
    <mergeCell ref="A497:P497"/>
    <mergeCell ref="A252:P252"/>
    <mergeCell ref="A264:P264"/>
    <mergeCell ref="A267:P267"/>
    <mergeCell ref="A14:P14"/>
    <mergeCell ref="A18:P18"/>
    <mergeCell ref="A21:P21"/>
    <mergeCell ref="A22:P22"/>
    <mergeCell ref="A24:P25"/>
    <mergeCell ref="A6:P6"/>
    <mergeCell ref="A7:P7"/>
    <mergeCell ref="B99:B100"/>
    <mergeCell ref="A609:P609"/>
    <mergeCell ref="A202:B202"/>
    <mergeCell ref="A268:P268"/>
    <mergeCell ref="A280:P280"/>
    <mergeCell ref="A302:P302"/>
    <mergeCell ref="A343:P343"/>
    <mergeCell ref="A564:E564"/>
    <mergeCell ref="A565:E565"/>
    <mergeCell ref="D509:D510"/>
    <mergeCell ref="C509:C510"/>
    <mergeCell ref="E509:E510"/>
    <mergeCell ref="D512:D513"/>
    <mergeCell ref="C512:C513"/>
    <mergeCell ref="A519:P519"/>
    <mergeCell ref="A545:P545"/>
    <mergeCell ref="E512:E513"/>
    <mergeCell ref="B101:B103"/>
    <mergeCell ref="C101:C103"/>
    <mergeCell ref="D101:D103"/>
    <mergeCell ref="E101:E103"/>
    <mergeCell ref="C99:C100"/>
    <mergeCell ref="B107:B108"/>
    <mergeCell ref="C107:C108"/>
    <mergeCell ref="B109:B110"/>
    <mergeCell ref="C109:C110"/>
    <mergeCell ref="B356:B357"/>
    <mergeCell ref="C356:C357"/>
    <mergeCell ref="A114:P114"/>
    <mergeCell ref="C275:C276"/>
    <mergeCell ref="A189:P189"/>
    <mergeCell ref="A128:P128"/>
    <mergeCell ref="A521:P521"/>
    <mergeCell ref="A590:I590"/>
    <mergeCell ref="G356:G357"/>
    <mergeCell ref="A368:E368"/>
    <mergeCell ref="A391:E391"/>
    <mergeCell ref="D356:D357"/>
    <mergeCell ref="A506:P506"/>
  </mergeCells>
  <pageMargins left="0.70866141732283472" right="0.70866141732283472" top="0.74803149606299213" bottom="0.74803149606299213" header="0.31496062992125984" footer="0.31496062992125984"/>
  <pageSetup paperSize="5" scale="80" orientation="portrait" r:id="rId1"/>
  <ignoredErrors>
    <ignoredError sqref="B184:C184 B201 D260:E260 D339:E339 D512:E512"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E59"/>
  <sheetViews>
    <sheetView showGridLines="0" workbookViewId="0">
      <selection activeCell="F24" sqref="F24"/>
    </sheetView>
  </sheetViews>
  <sheetFormatPr baseColWidth="10" defaultRowHeight="12.75" x14ac:dyDescent="0.2"/>
  <cols>
    <col min="1" max="1" width="45.42578125" style="2" customWidth="1"/>
    <col min="2" max="2" width="5.85546875" style="2" customWidth="1"/>
    <col min="3" max="3" width="22.85546875" style="355" customWidth="1"/>
    <col min="4" max="4" width="16.5703125" style="355" customWidth="1"/>
    <col min="5" max="16384" width="11.42578125" style="2"/>
  </cols>
  <sheetData>
    <row r="1" spans="1:5" ht="15" x14ac:dyDescent="0.25">
      <c r="A1" s="2" t="str">
        <f>Indice!C1</f>
        <v>RIEDER &amp; CIA. S.A.C.I.</v>
      </c>
      <c r="E1" s="119" t="s">
        <v>115</v>
      </c>
    </row>
    <row r="7" spans="1:5" x14ac:dyDescent="0.2">
      <c r="A7" s="185" t="s">
        <v>365</v>
      </c>
      <c r="B7" s="185"/>
      <c r="C7" s="356"/>
      <c r="D7" s="356"/>
    </row>
    <row r="8" spans="1:5" x14ac:dyDescent="0.2">
      <c r="A8" s="260" t="s">
        <v>256</v>
      </c>
      <c r="B8" s="260"/>
    </row>
    <row r="9" spans="1:5" x14ac:dyDescent="0.2">
      <c r="A9" s="4" t="s">
        <v>3</v>
      </c>
    </row>
    <row r="10" spans="1:5" x14ac:dyDescent="0.2">
      <c r="A10" s="4"/>
    </row>
    <row r="11" spans="1:5" x14ac:dyDescent="0.2">
      <c r="A11" s="31" t="s">
        <v>4</v>
      </c>
      <c r="B11" s="32"/>
      <c r="C11" s="416">
        <f>IFERROR(IF(Indice!B6="","2XX2",YEAR(Indice!B6)),"2XX2")</f>
        <v>2023</v>
      </c>
      <c r="D11" s="416">
        <f>IFERROR(YEAR(Indice!B6-365),"2XX1")</f>
        <v>2022</v>
      </c>
    </row>
    <row r="12" spans="1:5" x14ac:dyDescent="0.2">
      <c r="A12" s="33"/>
      <c r="B12" s="32"/>
    </row>
    <row r="13" spans="1:5" x14ac:dyDescent="0.2">
      <c r="A13" s="451" t="s">
        <v>1</v>
      </c>
      <c r="B13" s="452" t="s">
        <v>364</v>
      </c>
      <c r="C13" s="466">
        <v>821663830</v>
      </c>
      <c r="D13" s="466">
        <v>1519027395</v>
      </c>
    </row>
    <row r="14" spans="1:5" x14ac:dyDescent="0.2">
      <c r="A14" s="451" t="s">
        <v>1123</v>
      </c>
      <c r="B14" s="452" t="s">
        <v>364</v>
      </c>
      <c r="C14" s="466">
        <v>295566579</v>
      </c>
      <c r="D14" s="466">
        <v>782709969</v>
      </c>
    </row>
    <row r="15" spans="1:5" x14ac:dyDescent="0.2">
      <c r="A15" s="451" t="s">
        <v>1132</v>
      </c>
      <c r="B15" s="452" t="s">
        <v>364</v>
      </c>
      <c r="C15" s="466">
        <v>998253313</v>
      </c>
      <c r="D15" s="466">
        <v>953213090</v>
      </c>
    </row>
    <row r="16" spans="1:5" x14ac:dyDescent="0.2">
      <c r="A16" s="451" t="s">
        <v>1133</v>
      </c>
      <c r="B16" s="452" t="s">
        <v>363</v>
      </c>
      <c r="C16" s="466">
        <v>1887176192</v>
      </c>
      <c r="D16" s="466">
        <v>199034097</v>
      </c>
    </row>
    <row r="17" spans="1:4" x14ac:dyDescent="0.2">
      <c r="A17" s="451" t="s">
        <v>858</v>
      </c>
      <c r="B17" s="452" t="s">
        <v>364</v>
      </c>
      <c r="C17" s="466">
        <v>7662879</v>
      </c>
      <c r="D17" s="466">
        <v>11103867211</v>
      </c>
    </row>
    <row r="18" spans="1:4" x14ac:dyDescent="0.2">
      <c r="A18" s="451" t="s">
        <v>1138</v>
      </c>
      <c r="B18" s="452" t="s">
        <v>363</v>
      </c>
      <c r="C18" s="466">
        <v>781969.59999999986</v>
      </c>
      <c r="D18" s="466">
        <v>539121</v>
      </c>
    </row>
    <row r="19" spans="1:4" x14ac:dyDescent="0.2">
      <c r="A19" s="34" t="s">
        <v>1134</v>
      </c>
      <c r="B19" s="452" t="s">
        <v>364</v>
      </c>
      <c r="C19" s="466">
        <v>9501851</v>
      </c>
      <c r="D19" s="466">
        <v>66947212</v>
      </c>
    </row>
    <row r="20" spans="1:4" x14ac:dyDescent="0.2">
      <c r="A20" s="451" t="s">
        <v>1139</v>
      </c>
      <c r="B20" s="452" t="s">
        <v>363</v>
      </c>
      <c r="C20" s="466">
        <v>1798348.48</v>
      </c>
      <c r="D20" s="466">
        <v>1837165688</v>
      </c>
    </row>
    <row r="21" spans="1:4" x14ac:dyDescent="0.2">
      <c r="A21" s="34" t="s">
        <v>859</v>
      </c>
      <c r="B21" s="452" t="s">
        <v>364</v>
      </c>
      <c r="C21" s="466">
        <v>322667539</v>
      </c>
      <c r="D21" s="466">
        <v>511315918</v>
      </c>
    </row>
    <row r="22" spans="1:4" x14ac:dyDescent="0.2">
      <c r="A22" s="34" t="s">
        <v>859</v>
      </c>
      <c r="B22" s="452" t="s">
        <v>363</v>
      </c>
      <c r="C22" s="466">
        <v>426832567.36000001</v>
      </c>
      <c r="D22" s="466">
        <v>290312223</v>
      </c>
    </row>
    <row r="23" spans="1:4" x14ac:dyDescent="0.2">
      <c r="A23" s="451" t="s">
        <v>1140</v>
      </c>
      <c r="B23" s="452" t="s">
        <v>364</v>
      </c>
      <c r="C23" s="466">
        <v>16501733</v>
      </c>
      <c r="D23" s="466">
        <v>16484841</v>
      </c>
    </row>
    <row r="24" spans="1:4" x14ac:dyDescent="0.2">
      <c r="A24" s="451" t="s">
        <v>1140</v>
      </c>
      <c r="B24" s="452" t="s">
        <v>363</v>
      </c>
      <c r="C24" s="466">
        <v>31832010.239999998</v>
      </c>
      <c r="D24" s="466">
        <v>32030612</v>
      </c>
    </row>
    <row r="25" spans="1:4" x14ac:dyDescent="0.2">
      <c r="A25" s="11" t="s">
        <v>1141</v>
      </c>
      <c r="B25" s="452" t="s">
        <v>364</v>
      </c>
      <c r="C25" s="466">
        <v>10264453</v>
      </c>
      <c r="D25" s="466">
        <v>10264453</v>
      </c>
    </row>
    <row r="26" spans="1:4" x14ac:dyDescent="0.2">
      <c r="A26" s="34" t="s">
        <v>1141</v>
      </c>
      <c r="B26" s="452" t="s">
        <v>363</v>
      </c>
      <c r="C26" s="466">
        <v>36148496.960000001</v>
      </c>
      <c r="D26" s="466">
        <v>36894619</v>
      </c>
    </row>
    <row r="27" spans="1:4" x14ac:dyDescent="0.2">
      <c r="A27" s="34" t="s">
        <v>860</v>
      </c>
      <c r="B27" s="452" t="s">
        <v>364</v>
      </c>
      <c r="C27" s="466">
        <v>18338316</v>
      </c>
      <c r="D27" s="466">
        <v>126767604</v>
      </c>
    </row>
    <row r="28" spans="1:4" x14ac:dyDescent="0.2">
      <c r="A28" s="451" t="s">
        <v>860</v>
      </c>
      <c r="B28" s="452" t="s">
        <v>363</v>
      </c>
      <c r="C28" s="466">
        <v>16251456.640000002</v>
      </c>
      <c r="D28" s="466">
        <v>11086999</v>
      </c>
    </row>
    <row r="29" spans="1:4" x14ac:dyDescent="0.2">
      <c r="A29" s="451" t="s">
        <v>861</v>
      </c>
      <c r="B29" s="452" t="s">
        <v>364</v>
      </c>
      <c r="C29" s="466">
        <v>109232784</v>
      </c>
      <c r="D29" s="466">
        <v>47457467</v>
      </c>
    </row>
    <row r="30" spans="1:4" x14ac:dyDescent="0.2">
      <c r="A30" s="34" t="s">
        <v>861</v>
      </c>
      <c r="B30" s="452" t="s">
        <v>363</v>
      </c>
      <c r="C30" s="466">
        <v>8392026.5600000005</v>
      </c>
      <c r="D30" s="466">
        <v>39561238</v>
      </c>
    </row>
    <row r="31" spans="1:4" x14ac:dyDescent="0.2">
      <c r="A31" s="451" t="s">
        <v>862</v>
      </c>
      <c r="B31" s="452" t="s">
        <v>364</v>
      </c>
      <c r="C31" s="466">
        <v>26206074</v>
      </c>
      <c r="D31" s="466">
        <v>576796226</v>
      </c>
    </row>
    <row r="32" spans="1:4" x14ac:dyDescent="0.2">
      <c r="A32" s="34" t="s">
        <v>862</v>
      </c>
      <c r="B32" s="452" t="s">
        <v>363</v>
      </c>
      <c r="C32" s="466">
        <v>9783155.2000000011</v>
      </c>
      <c r="D32" s="466">
        <v>18455697</v>
      </c>
    </row>
    <row r="33" spans="1:4" x14ac:dyDescent="0.2">
      <c r="A33" s="34" t="s">
        <v>1142</v>
      </c>
      <c r="B33" s="452" t="s">
        <v>364</v>
      </c>
      <c r="C33" s="466">
        <v>-765459</v>
      </c>
      <c r="D33" s="466">
        <v>1632741</v>
      </c>
    </row>
    <row r="34" spans="1:4" x14ac:dyDescent="0.2">
      <c r="A34" s="451" t="s">
        <v>863</v>
      </c>
      <c r="B34" s="452" t="s">
        <v>364</v>
      </c>
      <c r="C34" s="466">
        <v>2116459275</v>
      </c>
      <c r="D34" s="466">
        <v>548848931</v>
      </c>
    </row>
    <row r="35" spans="1:4" x14ac:dyDescent="0.2">
      <c r="A35" s="451" t="s">
        <v>863</v>
      </c>
      <c r="B35" s="452" t="s">
        <v>363</v>
      </c>
      <c r="C35" s="466">
        <v>447892283.51999998</v>
      </c>
      <c r="D35" s="466">
        <v>70775444</v>
      </c>
    </row>
    <row r="36" spans="1:4" x14ac:dyDescent="0.2">
      <c r="A36" s="451" t="s">
        <v>864</v>
      </c>
      <c r="B36" s="452" t="s">
        <v>364</v>
      </c>
      <c r="C36" s="466">
        <v>42792822</v>
      </c>
      <c r="D36" s="466">
        <v>61506466</v>
      </c>
    </row>
    <row r="37" spans="1:4" x14ac:dyDescent="0.2">
      <c r="A37" s="34" t="s">
        <v>865</v>
      </c>
      <c r="B37" s="452" t="s">
        <v>364</v>
      </c>
      <c r="C37" s="466">
        <v>0</v>
      </c>
      <c r="D37" s="466">
        <v>60314303</v>
      </c>
    </row>
    <row r="38" spans="1:4" x14ac:dyDescent="0.2">
      <c r="A38" s="34" t="s">
        <v>865</v>
      </c>
      <c r="B38" s="452" t="s">
        <v>363</v>
      </c>
      <c r="C38" s="466">
        <v>0</v>
      </c>
      <c r="D38" s="466">
        <v>886171765</v>
      </c>
    </row>
    <row r="39" spans="1:4" x14ac:dyDescent="0.2">
      <c r="A39" s="451" t="s">
        <v>1143</v>
      </c>
      <c r="B39" s="452" t="s">
        <v>364</v>
      </c>
      <c r="C39" s="466">
        <v>27203236</v>
      </c>
      <c r="D39" s="466">
        <v>12225225625</v>
      </c>
    </row>
    <row r="40" spans="1:4" x14ac:dyDescent="0.2">
      <c r="A40" s="451" t="s">
        <v>1143</v>
      </c>
      <c r="B40" s="452" t="s">
        <v>363</v>
      </c>
      <c r="C40" s="466">
        <v>29342201.600000005</v>
      </c>
      <c r="D40" s="466">
        <v>33696605</v>
      </c>
    </row>
    <row r="41" spans="1:4" x14ac:dyDescent="0.2">
      <c r="A41" s="34" t="s">
        <v>866</v>
      </c>
      <c r="B41" s="452" t="s">
        <v>364</v>
      </c>
      <c r="C41" s="466">
        <v>0</v>
      </c>
      <c r="D41" s="466">
        <v>81958018</v>
      </c>
    </row>
    <row r="42" spans="1:4" x14ac:dyDescent="0.2">
      <c r="A42" s="451" t="s">
        <v>866</v>
      </c>
      <c r="B42" s="452" t="s">
        <v>363</v>
      </c>
      <c r="C42" s="466">
        <v>7917.76</v>
      </c>
      <c r="D42" s="466">
        <v>72270975</v>
      </c>
    </row>
    <row r="43" spans="1:4" x14ac:dyDescent="0.2">
      <c r="A43" s="451" t="s">
        <v>1144</v>
      </c>
      <c r="B43" s="452" t="s">
        <v>364</v>
      </c>
      <c r="C43" s="466">
        <v>2786573</v>
      </c>
      <c r="D43" s="466">
        <v>2941485</v>
      </c>
    </row>
    <row r="44" spans="1:4" x14ac:dyDescent="0.2">
      <c r="A44" s="451" t="s">
        <v>1144</v>
      </c>
      <c r="B44" s="452" t="s">
        <v>363</v>
      </c>
      <c r="C44" s="466">
        <v>8731909.1199999992</v>
      </c>
      <c r="D44" s="466">
        <v>11792756</v>
      </c>
    </row>
    <row r="45" spans="1:4" x14ac:dyDescent="0.2">
      <c r="A45" s="34" t="s">
        <v>1145</v>
      </c>
      <c r="B45" s="452" t="s">
        <v>363</v>
      </c>
      <c r="C45" s="466">
        <v>636712554.23999989</v>
      </c>
      <c r="D45" s="466">
        <v>723739504</v>
      </c>
    </row>
    <row r="46" spans="1:4" x14ac:dyDescent="0.2">
      <c r="A46" s="451" t="s">
        <v>1145</v>
      </c>
      <c r="B46" s="452" t="s">
        <v>364</v>
      </c>
      <c r="C46" s="466">
        <v>26446971</v>
      </c>
      <c r="D46" s="466">
        <v>18113230</v>
      </c>
    </row>
    <row r="47" spans="1:4" x14ac:dyDescent="0.2">
      <c r="A47" s="11" t="s">
        <v>1146</v>
      </c>
      <c r="B47" s="452" t="s">
        <v>364</v>
      </c>
      <c r="C47" s="466">
        <v>1761821</v>
      </c>
      <c r="D47" s="466">
        <v>12466040</v>
      </c>
    </row>
    <row r="48" spans="1:4" x14ac:dyDescent="0.2">
      <c r="A48" s="451" t="s">
        <v>1146</v>
      </c>
      <c r="B48" s="452" t="s">
        <v>363</v>
      </c>
      <c r="C48" s="466">
        <v>244238706.88</v>
      </c>
      <c r="D48" s="466">
        <v>76559517</v>
      </c>
    </row>
    <row r="49" spans="1:4" x14ac:dyDescent="0.2">
      <c r="A49" s="34" t="s">
        <v>867</v>
      </c>
      <c r="B49" s="452" t="s">
        <v>364</v>
      </c>
      <c r="C49" s="466">
        <v>84156501</v>
      </c>
      <c r="D49" s="466">
        <v>125958433</v>
      </c>
    </row>
    <row r="50" spans="1:4" x14ac:dyDescent="0.2">
      <c r="A50" s="451" t="s">
        <v>867</v>
      </c>
      <c r="B50" s="452" t="s">
        <v>1150</v>
      </c>
      <c r="C50" s="466">
        <v>60054651.283500001</v>
      </c>
      <c r="D50" s="466">
        <v>36101862</v>
      </c>
    </row>
    <row r="51" spans="1:4" x14ac:dyDescent="0.2">
      <c r="A51" s="34" t="s">
        <v>867</v>
      </c>
      <c r="B51" s="452" t="s">
        <v>363</v>
      </c>
      <c r="C51" s="466">
        <v>625575.68000000005</v>
      </c>
      <c r="D51" s="466">
        <v>113740029</v>
      </c>
    </row>
    <row r="52" spans="1:4" x14ac:dyDescent="0.2">
      <c r="A52" s="34" t="s">
        <v>1147</v>
      </c>
      <c r="B52" s="452" t="s">
        <v>364</v>
      </c>
      <c r="C52" s="466">
        <v>529125</v>
      </c>
      <c r="D52" s="466">
        <v>528597</v>
      </c>
    </row>
    <row r="53" spans="1:4" x14ac:dyDescent="0.2">
      <c r="A53" s="34" t="s">
        <v>868</v>
      </c>
      <c r="B53" s="452" t="s">
        <v>364</v>
      </c>
      <c r="C53" s="466">
        <v>41020572</v>
      </c>
      <c r="D53" s="466">
        <v>75101814</v>
      </c>
    </row>
    <row r="54" spans="1:4" x14ac:dyDescent="0.2">
      <c r="A54" s="451" t="s">
        <v>868</v>
      </c>
      <c r="B54" s="452" t="s">
        <v>363</v>
      </c>
      <c r="C54" s="466">
        <v>10298172.800000001</v>
      </c>
      <c r="D54" s="466">
        <v>32532728</v>
      </c>
    </row>
    <row r="55" spans="1:4" x14ac:dyDescent="0.2">
      <c r="A55" s="451" t="s">
        <v>1344</v>
      </c>
      <c r="B55" s="452" t="s">
        <v>363</v>
      </c>
      <c r="C55" s="466">
        <v>0</v>
      </c>
      <c r="D55" s="466">
        <v>3678500</v>
      </c>
    </row>
    <row r="56" spans="1:4" x14ac:dyDescent="0.2">
      <c r="A56" s="451" t="s">
        <v>2434</v>
      </c>
      <c r="B56" s="452" t="s">
        <v>364</v>
      </c>
      <c r="C56" s="466">
        <v>63287</v>
      </c>
      <c r="D56" s="466">
        <v>0</v>
      </c>
    </row>
    <row r="57" spans="1:4" x14ac:dyDescent="0.2">
      <c r="A57" s="451" t="s">
        <v>1344</v>
      </c>
      <c r="B57" s="452" t="s">
        <v>363</v>
      </c>
      <c r="C57" s="466">
        <v>3632000</v>
      </c>
      <c r="D57" s="466">
        <v>0</v>
      </c>
    </row>
    <row r="58" spans="1:4" ht="13.5" thickBot="1" x14ac:dyDescent="0.25">
      <c r="A58" s="35" t="s">
        <v>2</v>
      </c>
      <c r="B58" s="36"/>
      <c r="C58" s="467">
        <f>SUM(C$13:$C57)</f>
        <v>8838846270.9235001</v>
      </c>
      <c r="D58" s="467">
        <f>SUM(D13:D57)</f>
        <v>33455587048</v>
      </c>
    </row>
    <row r="59" spans="1:4" ht="13.5" thickTop="1" x14ac:dyDescent="0.2"/>
  </sheetData>
  <hyperlinks>
    <hyperlink ref="E1" location="BG!A1" display="BG"/>
  </hyperlinks>
  <pageMargins left="0.70866141732283472" right="0.70866141732283472" top="0.74803149606299213" bottom="0.74803149606299213" header="0.31496062992125984" footer="0.31496062992125984"/>
  <pageSetup paperSize="5" scale="80" orientation="portrait" r:id="rId1"/>
</worksheet>
</file>

<file path=_xmlsignatures/_rels/origin.sigs.rels><?xml version="1.0" encoding="UTF-8" standalone="yes"?>
<Relationships xmlns="http://schemas.openxmlformats.org/package/2006/relationships"><Relationship Id="rId7" Type="http://schemas.openxmlformats.org/package/2006/relationships/digital-signature/signature" Target="sig3.xml"/><Relationship Id="rId6" Type="http://schemas.openxmlformats.org/package/2006/relationships/digital-signature/signature" Target="sig1.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pwBnjLeupcP5YwLeBKxyAewzi5Dm1upWlEs4NNwNxM8=</DigestValue>
    </Reference>
    <Reference Type="http://www.w3.org/2000/09/xmldsig#Object" URI="#idOfficeObject">
      <DigestMethod Algorithm="http://www.w3.org/2001/04/xmlenc#sha256"/>
      <DigestValue>o6ZZOqLpVsoNNHAegcsXnlklUnCtEi8Cqfje4lYsb+4=</DigestValue>
    </Reference>
    <Reference Type="http://uri.etsi.org/01903#SignedProperties" URI="#idSignedProperties">
      <Transforms>
        <Transform Algorithm="http://www.w3.org/TR/2001/REC-xml-c14n-20010315"/>
      </Transforms>
      <DigestMethod Algorithm="http://www.w3.org/2001/04/xmlenc#sha256"/>
      <DigestValue>/3e3KXES85hX3rT74EMoDoYK6SPHhI03/uim8jBaGz0=</DigestValue>
    </Reference>
  </SignedInfo>
  <SignatureValue>xMq5XBpb4xPom02KFixK3rygIHH/Srj/0d30+gAEJPJngYNsJCfUUdpaSlK32HTALFKWGBwPWKz6
KCSiO3+NzOzsb4oWiKYNswu54LQuwqunLPlVlzvyRUkWVAnvur4FTzEGXthdHm0yYFocI9STBzhQ
eTEIbgvhfKnW4BS0DC+tefMAhcSmWAqsNkOaiGZgrGcSkR+Pz8JOFqtMGdMebIFTiSnJcYuMJ/py
3KHi/qsP0NsI8UGk3ktNSNONiYsY+eepK5Wx/6p0xVeGrmyZbdeqjfLlxNDzNrpaKrb2gegwm00a
GSyWWMd2sojk6SGLEesyWan/lOJ4+a8eXaNs2g==</SignatureValue>
  <KeyInfo>
    <X509Data>
      <X509Certificate>MIIIjjCCBnagAwIBAgIQCE/HqnvEXkllLRvPUmwzMzANBgkqhkiG9w0BAQsFADCBgTEWMBQGA1UEBRMNUlVDODAwODAwOTktMDERMA8GA1UEAxMIVklUIFMuQS4xODA2BgNVBAsML1ByZXN0YWRvciBDdWFsaWZpY2FkbyBkZSBTZXJ2aWNpb3MgZGUgQ29uZmlhbnphMQ0wCwYDVQQKDARJQ1BQMQswCQYDVQQGEwJQWTAeFw0yMzEwMTYxMTE3MzVaFw0yNTEwMTYxMTE3MzVaMIG8MRYwFAYDVQQqDA1HRVJEIEhFTExNVVRIMRcwFQYDVQQEDA5USElFREUgRlJJRVNFTjERMA8GA1UEBRMIQ0k0NTc5MDkxJTAjBgNVBAMMHEdFUkQgSEVMTE1VVEggVEhJRURFIEZSSUVTRU4xCzAJBgNVBAsMAkYyMTUwMwYDVQQKDCxDRVJUSUZJQ0FETyBDVUFMSUZJQ0FETyBERSBGSVJNQSBFTEVDVFJPTklDQTELMAkGA1UEBhMCUFkwggEiMA0GCSqGSIb3DQEBAQUAA4IBDwAwggEKAoIBAQDzH8lNW9Cgtg/VoM5rIbsa6+KDS+uzW/okmZJQZbb0T5VzMV/id1kfQrjNi1AQL+GwbA/vOed+P6OfK6bXnBo+jj85hK5HiKkS73I1A82IcunxFMsvIY1lWyo1OLjrVLHFD+929t4aJsYpPIctvZr8SAa/RXDnbAbQFXc8JTTamUCj8fuQwM+XZeNa9UwNodjAiI6PAF8TlAJF/HtpgE0I9YRJBfrNdicE7r6OXf2lSvYMzZGX9XZKmGM2z2w3+rmsqagzSfT4rxelrPJ5c9766w/v7vCOJ4cqz1ld7jKlqhe+WYzJGzKb6Bo27vm9JHQuy06+uGZ8JZ2I75IG/mrZAgMBAAGjggPDMIIDvzAMBgNVHRMBAf8EAjAAMA4GA1UdDwEB/wQEAwIF4DAsBgNVHSUBAf8EIjAgBggrBgEFBQcDBAYIKwYBBQUHAwIGCisGAQQBgjcUAgIwHQYDVR0OBBYEFOT3XSFGXpqe3Mhikie3z4KJP8KX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wGA1UdEQRFMEOBFUdFUkQuVEhJRURFQEdNQUlMLkNPTaQqMCg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A3a0GbxTnw9B9qlGq/j0bQS9ekh9Ilph52qQbq4O0P9+V1lU8t/arPQArcK/SYfXwBiXqrIZOG5/L4zm+zVSsvQIonHE/BACPOIQy2dT8V3wqGL4jLQ6dqRJkGvVwNjUQlme9PaNqzEfKCu9NT/C4AwZhxTXe2S0XMp7eDMmA0unyEBw9oq66TJ46WfktiAZfroKdUMpJNVh/Vhi22a3mHTQKm8MNv1xFXbxKHVMzeB9IycAr62fX+AVdScvHYUXoz5Buhnq4qHRUGSQEfbajjXyz5kbHNTilBud0n9YOt3pRW4Extv/9po5mr8Dp3F5kZoQWR778QnAI1Iud/VovZiJk8Ex/MJilxKJfWOO+NewJwoyb2+lcOAz1rY2HxWrJwCdo8Aj9ZzATbk/Fss2Vtboef5MtTVetN1m/LSQHDJByba/1s33UNRl/vm9+pohbkDSxW9xSQCcYw9dwXXNnkZwfjSY8RqHAe2CLxiOveUCT0lDqXmVdpNNzgmCvDlbpm32SiCZvRBXc5gQMkCIr8M0lwAe3he+kjTsNmAiJ+y5ZZYwuQeXnXHQLnPL36Z63mcbRAO7Arg/BVQxY++1C/9Ia40w6byV9uPfGfZfm52aLxm2p+zA+ovaIlpRRQiNEW+jnS8C+pt3V5QwoGMU8M6GpyHp9liHKkUYsy/7ECd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13"/>
          </Transform>
          <Transform Algorithm="http://www.w3.org/TR/2001/REC-xml-c14n-20010315"/>
        </Transforms>
        <DigestMethod Algorithm="http://www.w3.org/2001/04/xmlenc#sha256"/>
        <DigestValue>hNe+w3gqzPAnvfm+I9f3d4bSE6xgn8maxebKv+a0/Lk=</DigestValue>
      </Reference>
      <Reference URI="/xl/calcChain.xml?ContentType=application/vnd.openxmlformats-officedocument.spreadsheetml.calcChain+xml">
        <DigestMethod Algorithm="http://www.w3.org/2001/04/xmlenc#sha256"/>
        <DigestValue>YKCO5C4zmMOKbOLlZmHbAeWJBQ17QsS6zP8M/HFgX74=</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y+aQ+TzmCHyq3rn6BtcGIbItxLifq+yUrwp6BAMUTlk=</DigestValue>
      </Reference>
      <Reference URI="/xl/drawings/drawing1.xml?ContentType=application/vnd.openxmlformats-officedocument.drawing+xml">
        <DigestMethod Algorithm="http://www.w3.org/2001/04/xmlenc#sha256"/>
        <DigestValue>fijNDIYrwvOirM2fbUCudMaN3p81w3N8U7oGkHKnu5Y=</DigestValue>
      </Reference>
      <Reference URI="/xl/drawings/drawing2.xml?ContentType=application/vnd.openxmlformats-officedocument.drawing+xml">
        <DigestMethod Algorithm="http://www.w3.org/2001/04/xmlenc#sha256"/>
        <DigestValue>R9TH+ofxIcjbNqJudVhhXhnM8bbUs1qbt17x8kY94HU=</DigestValue>
      </Reference>
      <Reference URI="/xl/drawings/drawing3.xml?ContentType=application/vnd.openxmlformats-officedocument.drawing+xml">
        <DigestMethod Algorithm="http://www.w3.org/2001/04/xmlenc#sha256"/>
        <DigestValue>lz/Hu2LJxjS+3XRv/nO+wqTXvMii3ihgy61xCMoLulg=</DigestValue>
      </Reference>
      <Reference URI="/xl/media/image1.png?ContentType=image/png">
        <DigestMethod Algorithm="http://www.w3.org/2001/04/xmlenc#sha256"/>
        <DigestValue>RJZkomf18YALunTB7k5cnr+rzZEe72Am0ekk+OYIV2g=</DigestValue>
      </Reference>
      <Reference URI="/xl/media/image2.emf?ContentType=image/x-emf">
        <DigestMethod Algorithm="http://www.w3.org/2001/04/xmlenc#sha256"/>
        <DigestValue>2Nvfxx/2C1Y0xlyObarjEtNJrK6Cs7lMxn3o7n5LITY=</DigestValue>
      </Reference>
      <Reference URI="/xl/printerSettings/printerSettings1.bin?ContentType=application/vnd.openxmlformats-officedocument.spreadsheetml.printerSettings">
        <DigestMethod Algorithm="http://www.w3.org/2001/04/xmlenc#sha256"/>
        <DigestValue>NJOPursJYaxU0Kdf6+A8kREnXPIHc2X+HMLM/usSuxI=</DigestValue>
      </Reference>
      <Reference URI="/xl/printerSettings/printerSettings10.bin?ContentType=application/vnd.openxmlformats-officedocument.spreadsheetml.printerSettings">
        <DigestMethod Algorithm="http://www.w3.org/2001/04/xmlenc#sha256"/>
        <DigestValue>/BMTatpkz+j70fQcGTIufGmOYdP7FaKjnRnp305RY1w=</DigestValue>
      </Reference>
      <Reference URI="/xl/printerSettings/printerSettings11.bin?ContentType=application/vnd.openxmlformats-officedocument.spreadsheetml.printerSettings">
        <DigestMethod Algorithm="http://www.w3.org/2001/04/xmlenc#sha256"/>
        <DigestValue>X1wApN+qFry5K6cLffsuwsqi+WKyF6nsBE/z2zCUOHY=</DigestValue>
      </Reference>
      <Reference URI="/xl/printerSettings/printerSettings12.bin?ContentType=application/vnd.openxmlformats-officedocument.spreadsheetml.printerSettings">
        <DigestMethod Algorithm="http://www.w3.org/2001/04/xmlenc#sha256"/>
        <DigestValue>lhqNU7rBRuoOJmmM9bzOZSyyB084+UHPE3b+4bG2W2E=</DigestValue>
      </Reference>
      <Reference URI="/xl/printerSettings/printerSettings13.bin?ContentType=application/vnd.openxmlformats-officedocument.spreadsheetml.printerSettings">
        <DigestMethod Algorithm="http://www.w3.org/2001/04/xmlenc#sha256"/>
        <DigestValue>tVOuYuRrdzbo8LP45TcsSYVclOdSaPaGljr1PpHM/4g=</DigestValue>
      </Reference>
      <Reference URI="/xl/printerSettings/printerSettings14.bin?ContentType=application/vnd.openxmlformats-officedocument.spreadsheetml.printerSettings">
        <DigestMethod Algorithm="http://www.w3.org/2001/04/xmlenc#sha256"/>
        <DigestValue>+/YHh/N0Ev+n2rT0AMOOxG5psQbzANaDQRWGyXg2YbY=</DigestValue>
      </Reference>
      <Reference URI="/xl/printerSettings/printerSettings15.bin?ContentType=application/vnd.openxmlformats-officedocument.spreadsheetml.printerSettings">
        <DigestMethod Algorithm="http://www.w3.org/2001/04/xmlenc#sha256"/>
        <DigestValue>hn9N2FuhLED1G+oO9NyaIcvvOOi+Obt7ukBjap+G5yY=</DigestValue>
      </Reference>
      <Reference URI="/xl/printerSettings/printerSettings16.bin?ContentType=application/vnd.openxmlformats-officedocument.spreadsheetml.printerSettings">
        <DigestMethod Algorithm="http://www.w3.org/2001/04/xmlenc#sha256"/>
        <DigestValue>W60DOaMNKE3hnF3jGgzuWKmd7CLzYVTEkDeJ+cCrPlc=</DigestValue>
      </Reference>
      <Reference URI="/xl/printerSettings/printerSettings17.bin?ContentType=application/vnd.openxmlformats-officedocument.spreadsheetml.printerSettings">
        <DigestMethod Algorithm="http://www.w3.org/2001/04/xmlenc#sha256"/>
        <DigestValue>9Be+zxDNqn1RZ4N674e+0nh/M/HZJqZ+GH4JZcs4ELw=</DigestValue>
      </Reference>
      <Reference URI="/xl/printerSettings/printerSettings18.bin?ContentType=application/vnd.openxmlformats-officedocument.spreadsheetml.printerSettings">
        <DigestMethod Algorithm="http://www.w3.org/2001/04/xmlenc#sha256"/>
        <DigestValue>65HmRJWJgvhu+CrYG29HtBuydpnJERnHCph9tM/PVxE=</DigestValue>
      </Reference>
      <Reference URI="/xl/printerSettings/printerSettings19.bin?ContentType=application/vnd.openxmlformats-officedocument.spreadsheetml.printerSettings">
        <DigestMethod Algorithm="http://www.w3.org/2001/04/xmlenc#sha256"/>
        <DigestValue>tVOuYuRrdzbo8LP45TcsSYVclOdSaPaGljr1PpHM/4g=</DigestValue>
      </Reference>
      <Reference URI="/xl/printerSettings/printerSettings2.bin?ContentType=application/vnd.openxmlformats-officedocument.spreadsheetml.printerSettings">
        <DigestMethod Algorithm="http://www.w3.org/2001/04/xmlenc#sha256"/>
        <DigestValue>Prv5rwic1gcbdzv/vJzc+CzGmU8Y76MbFNf+GcoyCPU=</DigestValue>
      </Reference>
      <Reference URI="/xl/printerSettings/printerSettings20.bin?ContentType=application/vnd.openxmlformats-officedocument.spreadsheetml.printerSettings">
        <DigestMethod Algorithm="http://www.w3.org/2001/04/xmlenc#sha256"/>
        <DigestValue>70ZJu7uP7xJsUeGx6VWNJbjuvzObqLMZAr70ELIceT8=</DigestValue>
      </Reference>
      <Reference URI="/xl/printerSettings/printerSettings21.bin?ContentType=application/vnd.openxmlformats-officedocument.spreadsheetml.printerSettings">
        <DigestMethod Algorithm="http://www.w3.org/2001/04/xmlenc#sha256"/>
        <DigestValue>hn9N2FuhLED1G+oO9NyaIcvvOOi+Obt7ukBjap+G5yY=</DigestValue>
      </Reference>
      <Reference URI="/xl/printerSettings/printerSettings22.bin?ContentType=application/vnd.openxmlformats-officedocument.spreadsheetml.printerSettings">
        <DigestMethod Algorithm="http://www.w3.org/2001/04/xmlenc#sha256"/>
        <DigestValue>kQ+9WA8MC0TftminOUdKw4iWQGfa/xzj8I2rf4ADJIQ=</DigestValue>
      </Reference>
      <Reference URI="/xl/printerSettings/printerSettings23.bin?ContentType=application/vnd.openxmlformats-officedocument.spreadsheetml.printerSettings">
        <DigestMethod Algorithm="http://www.w3.org/2001/04/xmlenc#sha256"/>
        <DigestValue>D604hj6WxySTVTwxIaSAT+tKNxBN0jtm4EvZZbuC5Vw=</DigestValue>
      </Reference>
      <Reference URI="/xl/printerSettings/printerSettings24.bin?ContentType=application/vnd.openxmlformats-officedocument.spreadsheetml.printerSettings">
        <DigestMethod Algorithm="http://www.w3.org/2001/04/xmlenc#sha256"/>
        <DigestValue>W60DOaMNKE3hnF3jGgzuWKmd7CLzYVTEkDeJ+cCrPlc=</DigestValue>
      </Reference>
      <Reference URI="/xl/printerSettings/printerSettings25.bin?ContentType=application/vnd.openxmlformats-officedocument.spreadsheetml.printerSettings">
        <DigestMethod Algorithm="http://www.w3.org/2001/04/xmlenc#sha256"/>
        <DigestValue>CPmghBcq8M3AOC7OD9E4RGQCJ4N82avzjW2vuKZebXA=</DigestValue>
      </Reference>
      <Reference URI="/xl/printerSettings/printerSettings26.bin?ContentType=application/vnd.openxmlformats-officedocument.spreadsheetml.printerSettings">
        <DigestMethod Algorithm="http://www.w3.org/2001/04/xmlenc#sha256"/>
        <DigestValue>ufN0nD6mxnrOWPFBYF0UCxsZfNmakRd0b1j5cNxMSOY=</DigestValue>
      </Reference>
      <Reference URI="/xl/printerSettings/printerSettings27.bin?ContentType=application/vnd.openxmlformats-officedocument.spreadsheetml.printerSettings">
        <DigestMethod Algorithm="http://www.w3.org/2001/04/xmlenc#sha256"/>
        <DigestValue>+/YHh/N0Ev+n2rT0AMOOxG5psQbzANaDQRWGyXg2YbY=</DigestValue>
      </Reference>
      <Reference URI="/xl/printerSettings/printerSettings28.bin?ContentType=application/vnd.openxmlformats-officedocument.spreadsheetml.printerSettings">
        <DigestMethod Algorithm="http://www.w3.org/2001/04/xmlenc#sha256"/>
        <DigestValue>+/YHh/N0Ev+n2rT0AMOOxG5psQbzANaDQRWGyXg2YbY=</DigestValue>
      </Reference>
      <Reference URI="/xl/printerSettings/printerSettings29.bin?ContentType=application/vnd.openxmlformats-officedocument.spreadsheetml.printerSettings">
        <DigestMethod Algorithm="http://www.w3.org/2001/04/xmlenc#sha256"/>
        <DigestValue>tVOuYuRrdzbo8LP45TcsSYVclOdSaPaGljr1PpHM/4g=</DigestValue>
      </Reference>
      <Reference URI="/xl/printerSettings/printerSettings3.bin?ContentType=application/vnd.openxmlformats-officedocument.spreadsheetml.printerSettings">
        <DigestMethod Algorithm="http://www.w3.org/2001/04/xmlenc#sha256"/>
        <DigestValue>+/YHh/N0Ev+n2rT0AMOOxG5psQbzANaDQRWGyXg2YbY=</DigestValue>
      </Reference>
      <Reference URI="/xl/printerSettings/printerSettings4.bin?ContentType=application/vnd.openxmlformats-officedocument.spreadsheetml.printerSettings">
        <DigestMethod Algorithm="http://www.w3.org/2001/04/xmlenc#sha256"/>
        <DigestValue>6EIO3e21bOwbnjKQz+zIjr+Pxwab/m+Z7ldhrhyDrNE=</DigestValue>
      </Reference>
      <Reference URI="/xl/printerSettings/printerSettings5.bin?ContentType=application/vnd.openxmlformats-officedocument.spreadsheetml.printerSettings">
        <DigestMethod Algorithm="http://www.w3.org/2001/04/xmlenc#sha256"/>
        <DigestValue>wLiy6LpEuHxBnsxzQ892jbm/w59pzVZlxGs3Du30RNs=</DigestValue>
      </Reference>
      <Reference URI="/xl/printerSettings/printerSettings6.bin?ContentType=application/vnd.openxmlformats-officedocument.spreadsheetml.printerSettings">
        <DigestMethod Algorithm="http://www.w3.org/2001/04/xmlenc#sha256"/>
        <DigestValue>z5P9bB4HRRfEpxFloGfdvJTF1GfmKW05G/1can4+m3c=</DigestValue>
      </Reference>
      <Reference URI="/xl/printerSettings/printerSettings7.bin?ContentType=application/vnd.openxmlformats-officedocument.spreadsheetml.printerSettings">
        <DigestMethod Algorithm="http://www.w3.org/2001/04/xmlenc#sha256"/>
        <DigestValue>9Be+zxDNqn1RZ4N674e+0nh/M/HZJqZ+GH4JZcs4ELw=</DigestValue>
      </Reference>
      <Reference URI="/xl/printerSettings/printerSettings8.bin?ContentType=application/vnd.openxmlformats-officedocument.spreadsheetml.printerSettings">
        <DigestMethod Algorithm="http://www.w3.org/2001/04/xmlenc#sha256"/>
        <DigestValue>IoRk+euY3MmEUK25w2GtNB2ANJ6OFJWUPtoEngmPwW8=</DigestValue>
      </Reference>
      <Reference URI="/xl/printerSettings/printerSettings9.bin?ContentType=application/vnd.openxmlformats-officedocument.spreadsheetml.printerSettings">
        <DigestMethod Algorithm="http://www.w3.org/2001/04/xmlenc#sha256"/>
        <DigestValue>65HmRJWJgvhu+CrYG29HtBuydpnJERnHCph9tM/PVxE=</DigestValue>
      </Reference>
      <Reference URI="/xl/sharedStrings.xml?ContentType=application/vnd.openxmlformats-officedocument.spreadsheetml.sharedStrings+xml">
        <DigestMethod Algorithm="http://www.w3.org/2001/04/xmlenc#sha256"/>
        <DigestValue>V3J9RdA5M2nq0dvhnqhhPWb7YibAvcKQHp27jYe4NIw=</DigestValue>
      </Reference>
      <Reference URI="/xl/styles.xml?ContentType=application/vnd.openxmlformats-officedocument.spreadsheetml.styles+xml">
        <DigestMethod Algorithm="http://www.w3.org/2001/04/xmlenc#sha256"/>
        <DigestValue>kRpaRfzESpIOrnV0NQWnCwy5URAzROCo5ka7Y1Yl4o0=</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uspAJk00SiHJzMXU9V7DXiO1rbgwbc6qOS1MDvNBLII=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Bmt1cHOQ7BGUQw4kVSHfuPeV+RDKlR9ppoKRcS8sORs=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a44YNjtiym0S9exNLLrYg/u0IjW9EHsUCQlLPMlbO/o=</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BW13LjEKaEXRjIa2jXYQllSRmBFgqp8rbML9TX2/npU=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vgrJTlt6RwWrMkk4WPmisSEI31GHtn8zg9qutIl0u+c=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7KnOMn7UlXli3Jy1eYmN5veK0HI9TOlohTDdyttJaLI=</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oCA/gRRRvc+jJc1iCaZLWrOziIRnDRXjxvYvv33q2GU=</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xv7bbWJl9/Jwc8tff6wURLx6BpwqUhB7D4UUjtatX1Y=</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aUH3EIC3LJ1WlPFqNXrO/jOyW/nktb+VO6C48U39/oI=</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k432tqojAmZglSJMpQHY06sOwkUHw93eXxXEqXwyorw=</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xwsv2H/gebHOpn0u17DPxoNhPhoF79jqTl8wgDpXcoc=</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tDoQKO/BkLp4kR3UztCc7PA22VmRNizbvJ+5Z2HWEFU=</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rLdvf3yY2ekrKu60idP2MsLKORy6SOjqi0FnsyMynGM=</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HTYaQi0KtdQ+B1oDWji35M/0dutqOPx8jsY1TtQMpYg=</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g+lUxrbi/VMbCtEnyHbMjSNjG5WBw/3Kqb/s9D39uLA=</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k1lyfwqmmD/+IoVTg0kz9LzXUr1Uk3Si/nXVc+rnGMI=</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3BU9j2nE/T0n7gCQLFZTcYggRvLBqeLDRh+2LLtPr1I=</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SLbDqzM9XNc/LhYmk/0iU/Kvn4hiGXSRxlTy1v6QxrI=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zfCyyYBWrRPIRx4u7Fx682mxSkwzBrZoN9RFmPpNteM=</DigestValue>
      </Reference>
      <Reference URI="/xl/worksheets/sheet10.xml?ContentType=application/vnd.openxmlformats-officedocument.spreadsheetml.worksheet+xml">
        <DigestMethod Algorithm="http://www.w3.org/2001/04/xmlenc#sha256"/>
        <DigestValue>oysoEPJA4pcqVA8kbJiTm+9ioNXTakSZG5dUxSQYzvs=</DigestValue>
      </Reference>
      <Reference URI="/xl/worksheets/sheet11.xml?ContentType=application/vnd.openxmlformats-officedocument.spreadsheetml.worksheet+xml">
        <DigestMethod Algorithm="http://www.w3.org/2001/04/xmlenc#sha256"/>
        <DigestValue>vgbjcGV54N5rCuXfeKLOyZ0TnAP2v2a1lNJL9fHweKo=</DigestValue>
      </Reference>
      <Reference URI="/xl/worksheets/sheet12.xml?ContentType=application/vnd.openxmlformats-officedocument.spreadsheetml.worksheet+xml">
        <DigestMethod Algorithm="http://www.w3.org/2001/04/xmlenc#sha256"/>
        <DigestValue>zuGEHJerxCvN0q2QgVqEERWOs3PWAkFOE0f1CchTVyY=</DigestValue>
      </Reference>
      <Reference URI="/xl/worksheets/sheet13.xml?ContentType=application/vnd.openxmlformats-officedocument.spreadsheetml.worksheet+xml">
        <DigestMethod Algorithm="http://www.w3.org/2001/04/xmlenc#sha256"/>
        <DigestValue>lrMEzm/WLMr/aS4jFsR5m4FLvhq4T3kpitwBl3V5/LQ=</DigestValue>
      </Reference>
      <Reference URI="/xl/worksheets/sheet14.xml?ContentType=application/vnd.openxmlformats-officedocument.spreadsheetml.worksheet+xml">
        <DigestMethod Algorithm="http://www.w3.org/2001/04/xmlenc#sha256"/>
        <DigestValue>BUdF33jqOiGQtL7KC4wk2wWepfMn4tJfL+SEwDrOEDg=</DigestValue>
      </Reference>
      <Reference URI="/xl/worksheets/sheet15.xml?ContentType=application/vnd.openxmlformats-officedocument.spreadsheetml.worksheet+xml">
        <DigestMethod Algorithm="http://www.w3.org/2001/04/xmlenc#sha256"/>
        <DigestValue>1jUjgUkhBpdT0qIHiAZOtpu70PF9GySwLaPaH4xpgP8=</DigestValue>
      </Reference>
      <Reference URI="/xl/worksheets/sheet16.xml?ContentType=application/vnd.openxmlformats-officedocument.spreadsheetml.worksheet+xml">
        <DigestMethod Algorithm="http://www.w3.org/2001/04/xmlenc#sha256"/>
        <DigestValue>2P3YARI8qKFVzaXEt9XybnhynHwJYhkliKwNhNsgDiw=</DigestValue>
      </Reference>
      <Reference URI="/xl/worksheets/sheet17.xml?ContentType=application/vnd.openxmlformats-officedocument.spreadsheetml.worksheet+xml">
        <DigestMethod Algorithm="http://www.w3.org/2001/04/xmlenc#sha256"/>
        <DigestValue>OANHSX36Pl88V6tbDoBnRPcqUtQXvSdAQexG6y4kNUU=</DigestValue>
      </Reference>
      <Reference URI="/xl/worksheets/sheet18.xml?ContentType=application/vnd.openxmlformats-officedocument.spreadsheetml.worksheet+xml">
        <DigestMethod Algorithm="http://www.w3.org/2001/04/xmlenc#sha256"/>
        <DigestValue>fQgtX9+Bt3SXTeFCXEiyEeNon86A0u6ttXqjFqhRRCI=</DigestValue>
      </Reference>
      <Reference URI="/xl/worksheets/sheet19.xml?ContentType=application/vnd.openxmlformats-officedocument.spreadsheetml.worksheet+xml">
        <DigestMethod Algorithm="http://www.w3.org/2001/04/xmlenc#sha256"/>
        <DigestValue>c+gbflQsp3ZgGN5gBO4BUDP0z45rvohBc7RF88suBqc=</DigestValue>
      </Reference>
      <Reference URI="/xl/worksheets/sheet2.xml?ContentType=application/vnd.openxmlformats-officedocument.spreadsheetml.worksheet+xml">
        <DigestMethod Algorithm="http://www.w3.org/2001/04/xmlenc#sha256"/>
        <DigestValue>7f2CfO6hIn/Q88T2ZMyi189Ds18QU+vHsQo83tiakko=</DigestValue>
      </Reference>
      <Reference URI="/xl/worksheets/sheet20.xml?ContentType=application/vnd.openxmlformats-officedocument.spreadsheetml.worksheet+xml">
        <DigestMethod Algorithm="http://www.w3.org/2001/04/xmlenc#sha256"/>
        <DigestValue>QsJwZonVq38cG6UK6YgZY4NyugqeWiMHFjfiB1SuttU=</DigestValue>
      </Reference>
      <Reference URI="/xl/worksheets/sheet21.xml?ContentType=application/vnd.openxmlformats-officedocument.spreadsheetml.worksheet+xml">
        <DigestMethod Algorithm="http://www.w3.org/2001/04/xmlenc#sha256"/>
        <DigestValue>bthT72AdTWaSCpnFIyUor/HsfUSbHULixaSxqUDitY4=</DigestValue>
      </Reference>
      <Reference URI="/xl/worksheets/sheet22.xml?ContentType=application/vnd.openxmlformats-officedocument.spreadsheetml.worksheet+xml">
        <DigestMethod Algorithm="http://www.w3.org/2001/04/xmlenc#sha256"/>
        <DigestValue>HwSZIGtnW4UR+nula4Z7vvQQiiKUk0qYcbC4Y9vb4Y0=</DigestValue>
      </Reference>
      <Reference URI="/xl/worksheets/sheet23.xml?ContentType=application/vnd.openxmlformats-officedocument.spreadsheetml.worksheet+xml">
        <DigestMethod Algorithm="http://www.w3.org/2001/04/xmlenc#sha256"/>
        <DigestValue>iGtjuIq1n9K+NF8zApR+vqRhkuJT9lXsvxCUdUxaGCw=</DigestValue>
      </Reference>
      <Reference URI="/xl/worksheets/sheet24.xml?ContentType=application/vnd.openxmlformats-officedocument.spreadsheetml.worksheet+xml">
        <DigestMethod Algorithm="http://www.w3.org/2001/04/xmlenc#sha256"/>
        <DigestValue>N/C1OLzfl0Hpc0Z2x27MV+X5oCzr4P/MPaI1+PtX3xY=</DigestValue>
      </Reference>
      <Reference URI="/xl/worksheets/sheet25.xml?ContentType=application/vnd.openxmlformats-officedocument.spreadsheetml.worksheet+xml">
        <DigestMethod Algorithm="http://www.w3.org/2001/04/xmlenc#sha256"/>
        <DigestValue>n18BECCCpSvPShZqzMERTrnjqnaHaCpqU/cWcMCc4Q8=</DigestValue>
      </Reference>
      <Reference URI="/xl/worksheets/sheet26.xml?ContentType=application/vnd.openxmlformats-officedocument.spreadsheetml.worksheet+xml">
        <DigestMethod Algorithm="http://www.w3.org/2001/04/xmlenc#sha256"/>
        <DigestValue>oKIdUGZbZ91i1MR/6IAM7yB11XbPfY3+g6O2bUJScZE=</DigestValue>
      </Reference>
      <Reference URI="/xl/worksheets/sheet27.xml?ContentType=application/vnd.openxmlformats-officedocument.spreadsheetml.worksheet+xml">
        <DigestMethod Algorithm="http://www.w3.org/2001/04/xmlenc#sha256"/>
        <DigestValue>6dZGLew4+2vmZPNo0RwxtEUcqGUXsJysT3Rs66ITz0Y=</DigestValue>
      </Reference>
      <Reference URI="/xl/worksheets/sheet28.xml?ContentType=application/vnd.openxmlformats-officedocument.spreadsheetml.worksheet+xml">
        <DigestMethod Algorithm="http://www.w3.org/2001/04/xmlenc#sha256"/>
        <DigestValue>sV0CVvn2FCF/7pBPshnOyO/AAJa/QD6vMTwOTRpNs5o=</DigestValue>
      </Reference>
      <Reference URI="/xl/worksheets/sheet29.xml?ContentType=application/vnd.openxmlformats-officedocument.spreadsheetml.worksheet+xml">
        <DigestMethod Algorithm="http://www.w3.org/2001/04/xmlenc#sha256"/>
        <DigestValue>tKULH1SevM3wpOHA6P5+9xqERdR4DupZrkiw40oIs4U=</DigestValue>
      </Reference>
      <Reference URI="/xl/worksheets/sheet3.xml?ContentType=application/vnd.openxmlformats-officedocument.spreadsheetml.worksheet+xml">
        <DigestMethod Algorithm="http://www.w3.org/2001/04/xmlenc#sha256"/>
        <DigestValue>Tso7BIX1BuRRTq9YiI9sbJoFHM1HiFIP18LghcGHvfA=</DigestValue>
      </Reference>
      <Reference URI="/xl/worksheets/sheet30.xml?ContentType=application/vnd.openxmlformats-officedocument.spreadsheetml.worksheet+xml">
        <DigestMethod Algorithm="http://www.w3.org/2001/04/xmlenc#sha256"/>
        <DigestValue>5a00Gv+crVUe0uLLnxLgLdBLtKsyLw9qXjrjDU29vA8=</DigestValue>
      </Reference>
      <Reference URI="/xl/worksheets/sheet31.xml?ContentType=application/vnd.openxmlformats-officedocument.spreadsheetml.worksheet+xml">
        <DigestMethod Algorithm="http://www.w3.org/2001/04/xmlenc#sha256"/>
        <DigestValue>RZCSIWgmpLFSUPiVQZkNCcSD2b9hLadOopjCBcPCLCs=</DigestValue>
      </Reference>
      <Reference URI="/xl/worksheets/sheet32.xml?ContentType=application/vnd.openxmlformats-officedocument.spreadsheetml.worksheet+xml">
        <DigestMethod Algorithm="http://www.w3.org/2001/04/xmlenc#sha256"/>
        <DigestValue>e/rLjJIqbhvfAz49ZoOQ1VIXsUrLms1qWyowdLcgEIg=</DigestValue>
      </Reference>
      <Reference URI="/xl/worksheets/sheet33.xml?ContentType=application/vnd.openxmlformats-officedocument.spreadsheetml.worksheet+xml">
        <DigestMethod Algorithm="http://www.w3.org/2001/04/xmlenc#sha256"/>
        <DigestValue>T2/8DIbNOkK86Jup5WEHBBfNBmCP22k4VTmYesUnFtc=</DigestValue>
      </Reference>
      <Reference URI="/xl/worksheets/sheet34.xml?ContentType=application/vnd.openxmlformats-officedocument.spreadsheetml.worksheet+xml">
        <DigestMethod Algorithm="http://www.w3.org/2001/04/xmlenc#sha256"/>
        <DigestValue>w92J7SlIUHxROzXb+HXXWiMt0JTirqD0Mdhhiuvurt4=</DigestValue>
      </Reference>
      <Reference URI="/xl/worksheets/sheet35.xml?ContentType=application/vnd.openxmlformats-officedocument.spreadsheetml.worksheet+xml">
        <DigestMethod Algorithm="http://www.w3.org/2001/04/xmlenc#sha256"/>
        <DigestValue>Xv9NbVf5H1rOE+KDOLHgcEpdnu+OydJcRvvnOkm01k4=</DigestValue>
      </Reference>
      <Reference URI="/xl/worksheets/sheet36.xml?ContentType=application/vnd.openxmlformats-officedocument.spreadsheetml.worksheet+xml">
        <DigestMethod Algorithm="http://www.w3.org/2001/04/xmlenc#sha256"/>
        <DigestValue>3wAeoijP/pcgkLoMgI7B9vx5mP0rWIe1UG95K7sLlZ0=</DigestValue>
      </Reference>
      <Reference URI="/xl/worksheets/sheet37.xml?ContentType=application/vnd.openxmlformats-officedocument.spreadsheetml.worksheet+xml">
        <DigestMethod Algorithm="http://www.w3.org/2001/04/xmlenc#sha256"/>
        <DigestValue>vnDj9N01/gEBKkiZrRc/yfJtdS7cqo9HhKYKpeVQrRU=</DigestValue>
      </Reference>
      <Reference URI="/xl/worksheets/sheet38.xml?ContentType=application/vnd.openxmlformats-officedocument.spreadsheetml.worksheet+xml">
        <DigestMethod Algorithm="http://www.w3.org/2001/04/xmlenc#sha256"/>
        <DigestValue>V6pzQ/wHnsqfpDBqsmvCaZyzc41oepdsJHhjU0ltla8=</DigestValue>
      </Reference>
      <Reference URI="/xl/worksheets/sheet39.xml?ContentType=application/vnd.openxmlformats-officedocument.spreadsheetml.worksheet+xml">
        <DigestMethod Algorithm="http://www.w3.org/2001/04/xmlenc#sha256"/>
        <DigestValue>y7RmMNU9LO3OScs180TSsrIZJbdMusiaEiCv2u7/sIo=</DigestValue>
      </Reference>
      <Reference URI="/xl/worksheets/sheet4.xml?ContentType=application/vnd.openxmlformats-officedocument.spreadsheetml.worksheet+xml">
        <DigestMethod Algorithm="http://www.w3.org/2001/04/xmlenc#sha256"/>
        <DigestValue>rgmQFjh0JKtlRlBMLoOGXNX2enptnua2B2KlAusxsec=</DigestValue>
      </Reference>
      <Reference URI="/xl/worksheets/sheet40.xml?ContentType=application/vnd.openxmlformats-officedocument.spreadsheetml.worksheet+xml">
        <DigestMethod Algorithm="http://www.w3.org/2001/04/xmlenc#sha256"/>
        <DigestValue>0Z/wJBgbOcxSU2wJjV4Hlbj1FgcYDyGa/QG0J02aJ9k=</DigestValue>
      </Reference>
      <Reference URI="/xl/worksheets/sheet41.xml?ContentType=application/vnd.openxmlformats-officedocument.spreadsheetml.worksheet+xml">
        <DigestMethod Algorithm="http://www.w3.org/2001/04/xmlenc#sha256"/>
        <DigestValue>wykeKC4AozPEl1x1gxX77E7mAu7qutu/AC4qnP49QQ0=</DigestValue>
      </Reference>
      <Reference URI="/xl/worksheets/sheet42.xml?ContentType=application/vnd.openxmlformats-officedocument.spreadsheetml.worksheet+xml">
        <DigestMethod Algorithm="http://www.w3.org/2001/04/xmlenc#sha256"/>
        <DigestValue>aHGW1PkwSixnolY3wsOZ30ZF4F7FIDbXk40/H1jWHUI=</DigestValue>
      </Reference>
      <Reference URI="/xl/worksheets/sheet43.xml?ContentType=application/vnd.openxmlformats-officedocument.spreadsheetml.worksheet+xml">
        <DigestMethod Algorithm="http://www.w3.org/2001/04/xmlenc#sha256"/>
        <DigestValue>GxnpZ2IVoTLjCNCj3WHvwyACzbK7Rf/ctH3Maft+9bk=</DigestValue>
      </Reference>
      <Reference URI="/xl/worksheets/sheet44.xml?ContentType=application/vnd.openxmlformats-officedocument.spreadsheetml.worksheet+xml">
        <DigestMethod Algorithm="http://www.w3.org/2001/04/xmlenc#sha256"/>
        <DigestValue>IhnHBtRIIFm0u1KBpMflyc6oKcqSZ+XfwU6z3UxBWk0=</DigestValue>
      </Reference>
      <Reference URI="/xl/worksheets/sheet45.xml?ContentType=application/vnd.openxmlformats-officedocument.spreadsheetml.worksheet+xml">
        <DigestMethod Algorithm="http://www.w3.org/2001/04/xmlenc#sha256"/>
        <DigestValue>nyCAecy7mC9bS2N/vCAs17Dl66v/5frv0xqHCOX0R0E=</DigestValue>
      </Reference>
      <Reference URI="/xl/worksheets/sheet46.xml?ContentType=application/vnd.openxmlformats-officedocument.spreadsheetml.worksheet+xml">
        <DigestMethod Algorithm="http://www.w3.org/2001/04/xmlenc#sha256"/>
        <DigestValue>zfi1pVfCx8Dk2pcRnYg3FpgMGlBGGnp5bEU2hJKMCDs=</DigestValue>
      </Reference>
      <Reference URI="/xl/worksheets/sheet47.xml?ContentType=application/vnd.openxmlformats-officedocument.spreadsheetml.worksheet+xml">
        <DigestMethod Algorithm="http://www.w3.org/2001/04/xmlenc#sha256"/>
        <DigestValue>Q56/zzcEa8DB7JKIJJMqcmkMeLyBqVpmuQsSnpun1Pk=</DigestValue>
      </Reference>
      <Reference URI="/xl/worksheets/sheet5.xml?ContentType=application/vnd.openxmlformats-officedocument.spreadsheetml.worksheet+xml">
        <DigestMethod Algorithm="http://www.w3.org/2001/04/xmlenc#sha256"/>
        <DigestValue>it5vw5/90MqT7B1VkpY8KmOLhQA1lRGmU1ggXaBaVl4=</DigestValue>
      </Reference>
      <Reference URI="/xl/worksheets/sheet6.xml?ContentType=application/vnd.openxmlformats-officedocument.spreadsheetml.worksheet+xml">
        <DigestMethod Algorithm="http://www.w3.org/2001/04/xmlenc#sha256"/>
        <DigestValue>QaaMSeTQGdqjIwCV2cDWe7vXgmZO91h138tHRRd4Lno=</DigestValue>
      </Reference>
      <Reference URI="/xl/worksheets/sheet7.xml?ContentType=application/vnd.openxmlformats-officedocument.spreadsheetml.worksheet+xml">
        <DigestMethod Algorithm="http://www.w3.org/2001/04/xmlenc#sha256"/>
        <DigestValue>vU0PIKLqwgpVz+kJD3gmbHoEQqg6TvQFRCOvZZewNX4=</DigestValue>
      </Reference>
      <Reference URI="/xl/worksheets/sheet8.xml?ContentType=application/vnd.openxmlformats-officedocument.spreadsheetml.worksheet+xml">
        <DigestMethod Algorithm="http://www.w3.org/2001/04/xmlenc#sha256"/>
        <DigestValue>8e/UD4baXn0GKht8UpmWuPKLP1JDQRW/9NmcDwQcEkY=</DigestValue>
      </Reference>
      <Reference URI="/xl/worksheets/sheet9.xml?ContentType=application/vnd.openxmlformats-officedocument.spreadsheetml.worksheet+xml">
        <DigestMethod Algorithm="http://www.w3.org/2001/04/xmlenc#sha256"/>
        <DigestValue>a26ixWfJO4+xBCI1YvHnOqoLLK9b0/WFo4GQybl9gBA=</DigestValue>
      </Reference>
    </Manifest>
    <SignatureProperties>
      <SignatureProperty Id="idSignatureTime" Target="#idPackageSignature">
        <mdssi:SignatureTime xmlns:mdssi="http://schemas.openxmlformats.org/package/2006/digital-signature">
          <mdssi:Format>YYYY-MM-DDThh:mm:ssTZD</mdssi:Format>
          <mdssi:Value>2024-04-12T20:47:11Z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SINDICO TITULAR</SignatureComments>
          <WindowsVersion>10.0</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2024-04-12T20:47:11Z</xd:SigningTime>
          <xd:SigningCertificate>
            <xd:Cert>
              <xd:CertDigest>
                <DigestMethod Algorithm="http://www.w3.org/2001/04/xmlenc#sha256"/>
                <DigestValue>NwlZlIxVY0iqKOP/mUwqnGYFbEx7W8haiDOfJwVlSmc=</DigestValue>
              </xd:CertDigest>
              <xd:IssuerSerial>
                <X509IssuerName>C=PY, O=ICPP, OU=Prestador Cualificado de Servicios de Confianza, CN=VIT S.A., SERIALNUMBER=RUC80080099-0</X509IssuerName>
                <X509SerialNumber>11048065124706383398258253945604158259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SINDICO TITULAR</xd:CommitmentTypeQualifier>
            </xd:CommitmentTypeQualifiers>
          </xd:CommitmentTypeIndication>
        </xd:SignedDataObject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VXQ+Q8DjaaR/u4ZpMZaC/OeIP29C7BL7excoKfLLh1E=</DigestValue>
    </Reference>
    <Reference Type="http://www.w3.org/2000/09/xmldsig#Object" URI="#idOfficeObject">
      <DigestMethod Algorithm="http://www.w3.org/2001/04/xmlenc#sha256"/>
      <DigestValue>x4GG0zCQM7jLNbEP65uyGVc5WvXcf8erbSoHV35E/g8=</DigestValue>
    </Reference>
    <Reference Type="http://uri.etsi.org/01903#SignedProperties" URI="#idSignedProperties">
      <Transforms>
        <Transform Algorithm="http://www.w3.org/TR/2001/REC-xml-c14n-20010315"/>
      </Transforms>
      <DigestMethod Algorithm="http://www.w3.org/2001/04/xmlenc#sha256"/>
      <DigestValue>PqgCL3Ql7qHM+S3jyZKesTKWSNX6W2apymW+/s1bDAs=</DigestValue>
    </Reference>
  </SignedInfo>
  <SignatureValue>kfbZIOGM6DEXY9cBQOegf8+0B3RJoRdh1PlhLavCio8In79gkZQlmFkVI2Sx0s1LqB/mDPNfQE3x
HV62LL1ms52FxuAKjfwkp01aMwTVlCzrlQqabBXQqBOOA0kCsD8WllmuA4YU+b3p3CLJGeNHAOZK
FN6/Z3kUS6V/rgAUgmxHacKH3nncmzQqeBAbTiwq3YEzXCMKrD14bwWxk0RV9cy0pfGaoH7Nuq6y
uqXQBtewAPwYpjCmFO1uzxYIWOpfRNjlfyD5dnT7RJ7yIa9U/R0okqnLCKsF/1dUHB3kudi/IuwR
TidRq6hXl7tHxU7AeQv0tU8Q2deEeEIXKYDWMw==</SignatureValue>
  <KeyInfo>
    <X509Data>
      <X509Certificate>MIIIjzCCBnegAwIBAgIQJKx+s0RZaIFkCcqhu6KY1TANBgkqhkiG9w0BAQsFADCBgTEWMBQGA1UEBRMNUlVDODAwODAwOTktMDERMA8GA1UEAxMIVklUIFMuQS4xODA2BgNVBAsML1ByZXN0YWRvciBDdWFsaWZpY2FkbyBkZSBTZXJ2aWNpb3MgZGUgQ29uZmlhbnphMQ0wCwYDVQQKDARJQ1BQMQswCQYDVQQGEwJQWTAeFw0yMzAzMDkxMjAxMzdaFw0yNTAzMDkxMjAxMzdaMIG2MRUwEwYDVQQqDAxKVUFOIFJPRE9MRk8xFTATBgNVBAQMDFJJRURFUiBDRUxMRTERMA8GA1UEBRMIQ0kzNDc4NjgxIjAgBgNVBAMMGUpVQU4gUk9ET0xGTyBSSUVERVIgQ0VMTEUxCzAJBgNVBAsMAkYyMTUwMwYDVQQKDCxDRVJUSUZJQ0FETyBDVUFMSUZJQ0FETyBERSBGSVJNQSBFTEVDVFJPTklDQTELMAkGA1UEBhMCUFkwggEiMA0GCSqGSIb3DQEBAQUAA4IBDwAwggEKAoIBAQCb6dQNVTvxChh8UsxOwme54MkaP4Ex8z/V2y6gZ33b+eNVsxvTalmJ01P/bcVOda2SRDdVitRJcMGGX1WDh3eLwcVJB9QuGz7LN8o55s5M2JxCEWMFRz47z71/DYMeRp6AkxCeRuffbpQDITl8H7kYVvzZ8QLLON6iaFMYkwVoFqPc6Kulx9rhVf+zE6yojk3WB8D0ZW9fwHhDIlSnnPhuQ/U2DM6ADQ7HzjJhBtlnAtasnratFqkbFym+NqD+SzxQ94PML2yxj45S8EkqWpCYqHEtHA3jdyivO0He3s+ee1mmvv5XuRnlr/lBcOV/X4mJPGINyNIWmGtIE2PxubP1AgMBAAGjggPKMIIDxjAMBgNVHRMBAf8EAjAAMA4GA1UdDwEB/wQEAwIF4DAsBgNVHSUBAf8EIjAgBggrBgEFBQcDBAYIKwYBBQUHAwIGCisGAQQBgjcUAgIwHQYDVR0OBBYEFCLaYFvHDCahgq5hCrPhoEiqBm3P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FMGA1UdEQRMMEqBHFJPRE9MRk8uUklFREVSQFJJRURFUi5DT00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WhZX6/EMwrBafMS5FJx/CG3rQQj2He9DG7/wslZuJav+O13BiLq0kSK8Dx+07KMzM5a5w4P1n51At7VkIDw3O/G67Gpbd88u+7JOzm/typeyDyyB3oPagms/kM9i/5svTSMWrOM28vTDZa7mNxk1XelQhaO2u+axPx+65OmB7OopPH2Jo4fhei4oD1hhVFLOO4Lqptg2/2Vny13WRHEp6hAnr2uCYWll5ulkROnOlmRa4K+gn9RCxOkemdRQQ1U6raDoWAIyjCwqi3eCSf+aPwqRO8/wF/QFhu40AQ966K8s+mG9WtbPT7ZlhCcPuN7cjL+Jz/eWM8xYL450xAihHpGgJULNxFaesdkHAiv8+bQvyOO8LCxImTNLNTvboEEHx/Pf/Ls0wRy56PCBslirkT9rgGES1s3GV74NkSk8aNUb2n187y27JkuVmRATvzqXFuc03n0KFdCJ/YpXfia9lCDEwkFtWEARK85/wBfqoJagMyiBdsHkZpAOcqpOx4yqWqR5AUUPqvoGX1SA4o31MqBwwA0pGcHRyBY/EvZGsCZ7soOlOkjIdDv35sHgmOtgnsuXO2FcUODAcCmY1XIa6N9noeESohQ2JMHW6ybMDxF6XCn+NRNDfaftOTlmXjecbDk4PjN7ezEXshSN4kcFFB6kW1X9X9a4TqFoWhPvQ98=</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13"/>
          </Transform>
          <Transform Algorithm="http://www.w3.org/TR/2001/REC-xml-c14n-20010315"/>
        </Transforms>
        <DigestMethod Algorithm="http://www.w3.org/2001/04/xmlenc#sha256"/>
        <DigestValue>hNe+w3gqzPAnvfm+I9f3d4bSE6xgn8maxebKv+a0/Lk=</DigestValue>
      </Reference>
      <Reference URI="/xl/calcChain.xml?ContentType=application/vnd.openxmlformats-officedocument.spreadsheetml.calcChain+xml">
        <DigestMethod Algorithm="http://www.w3.org/2001/04/xmlenc#sha256"/>
        <DigestValue>YKCO5C4zmMOKbOLlZmHbAeWJBQ17QsS6zP8M/HFgX74=</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y+aQ+TzmCHyq3rn6BtcGIbItxLifq+yUrwp6BAMUTlk=</DigestValue>
      </Reference>
      <Reference URI="/xl/drawings/drawing1.xml?ContentType=application/vnd.openxmlformats-officedocument.drawing+xml">
        <DigestMethod Algorithm="http://www.w3.org/2001/04/xmlenc#sha256"/>
        <DigestValue>fijNDIYrwvOirM2fbUCudMaN3p81w3N8U7oGkHKnu5Y=</DigestValue>
      </Reference>
      <Reference URI="/xl/drawings/drawing2.xml?ContentType=application/vnd.openxmlformats-officedocument.drawing+xml">
        <DigestMethod Algorithm="http://www.w3.org/2001/04/xmlenc#sha256"/>
        <DigestValue>R9TH+ofxIcjbNqJudVhhXhnM8bbUs1qbt17x8kY94HU=</DigestValue>
      </Reference>
      <Reference URI="/xl/drawings/drawing3.xml?ContentType=application/vnd.openxmlformats-officedocument.drawing+xml">
        <DigestMethod Algorithm="http://www.w3.org/2001/04/xmlenc#sha256"/>
        <DigestValue>lz/Hu2LJxjS+3XRv/nO+wqTXvMii3ihgy61xCMoLulg=</DigestValue>
      </Reference>
      <Reference URI="/xl/media/image1.png?ContentType=image/png">
        <DigestMethod Algorithm="http://www.w3.org/2001/04/xmlenc#sha256"/>
        <DigestValue>RJZkomf18YALunTB7k5cnr+rzZEe72Am0ekk+OYIV2g=</DigestValue>
      </Reference>
      <Reference URI="/xl/media/image2.emf?ContentType=image/x-emf">
        <DigestMethod Algorithm="http://www.w3.org/2001/04/xmlenc#sha256"/>
        <DigestValue>2Nvfxx/2C1Y0xlyObarjEtNJrK6Cs7lMxn3o7n5LITY=</DigestValue>
      </Reference>
      <Reference URI="/xl/printerSettings/printerSettings1.bin?ContentType=application/vnd.openxmlformats-officedocument.spreadsheetml.printerSettings">
        <DigestMethod Algorithm="http://www.w3.org/2001/04/xmlenc#sha256"/>
        <DigestValue>NJOPursJYaxU0Kdf6+A8kREnXPIHc2X+HMLM/usSuxI=</DigestValue>
      </Reference>
      <Reference URI="/xl/printerSettings/printerSettings10.bin?ContentType=application/vnd.openxmlformats-officedocument.spreadsheetml.printerSettings">
        <DigestMethod Algorithm="http://www.w3.org/2001/04/xmlenc#sha256"/>
        <DigestValue>/BMTatpkz+j70fQcGTIufGmOYdP7FaKjnRnp305RY1w=</DigestValue>
      </Reference>
      <Reference URI="/xl/printerSettings/printerSettings11.bin?ContentType=application/vnd.openxmlformats-officedocument.spreadsheetml.printerSettings">
        <DigestMethod Algorithm="http://www.w3.org/2001/04/xmlenc#sha256"/>
        <DigestValue>X1wApN+qFry5K6cLffsuwsqi+WKyF6nsBE/z2zCUOHY=</DigestValue>
      </Reference>
      <Reference URI="/xl/printerSettings/printerSettings12.bin?ContentType=application/vnd.openxmlformats-officedocument.spreadsheetml.printerSettings">
        <DigestMethod Algorithm="http://www.w3.org/2001/04/xmlenc#sha256"/>
        <DigestValue>lhqNU7rBRuoOJmmM9bzOZSyyB084+UHPE3b+4bG2W2E=</DigestValue>
      </Reference>
      <Reference URI="/xl/printerSettings/printerSettings13.bin?ContentType=application/vnd.openxmlformats-officedocument.spreadsheetml.printerSettings">
        <DigestMethod Algorithm="http://www.w3.org/2001/04/xmlenc#sha256"/>
        <DigestValue>tVOuYuRrdzbo8LP45TcsSYVclOdSaPaGljr1PpHM/4g=</DigestValue>
      </Reference>
      <Reference URI="/xl/printerSettings/printerSettings14.bin?ContentType=application/vnd.openxmlformats-officedocument.spreadsheetml.printerSettings">
        <DigestMethod Algorithm="http://www.w3.org/2001/04/xmlenc#sha256"/>
        <DigestValue>+/YHh/N0Ev+n2rT0AMOOxG5psQbzANaDQRWGyXg2YbY=</DigestValue>
      </Reference>
      <Reference URI="/xl/printerSettings/printerSettings15.bin?ContentType=application/vnd.openxmlformats-officedocument.spreadsheetml.printerSettings">
        <DigestMethod Algorithm="http://www.w3.org/2001/04/xmlenc#sha256"/>
        <DigestValue>hn9N2FuhLED1G+oO9NyaIcvvOOi+Obt7ukBjap+G5yY=</DigestValue>
      </Reference>
      <Reference URI="/xl/printerSettings/printerSettings16.bin?ContentType=application/vnd.openxmlformats-officedocument.spreadsheetml.printerSettings">
        <DigestMethod Algorithm="http://www.w3.org/2001/04/xmlenc#sha256"/>
        <DigestValue>W60DOaMNKE3hnF3jGgzuWKmd7CLzYVTEkDeJ+cCrPlc=</DigestValue>
      </Reference>
      <Reference URI="/xl/printerSettings/printerSettings17.bin?ContentType=application/vnd.openxmlformats-officedocument.spreadsheetml.printerSettings">
        <DigestMethod Algorithm="http://www.w3.org/2001/04/xmlenc#sha256"/>
        <DigestValue>9Be+zxDNqn1RZ4N674e+0nh/M/HZJqZ+GH4JZcs4ELw=</DigestValue>
      </Reference>
      <Reference URI="/xl/printerSettings/printerSettings18.bin?ContentType=application/vnd.openxmlformats-officedocument.spreadsheetml.printerSettings">
        <DigestMethod Algorithm="http://www.w3.org/2001/04/xmlenc#sha256"/>
        <DigestValue>65HmRJWJgvhu+CrYG29HtBuydpnJERnHCph9tM/PVxE=</DigestValue>
      </Reference>
      <Reference URI="/xl/printerSettings/printerSettings19.bin?ContentType=application/vnd.openxmlformats-officedocument.spreadsheetml.printerSettings">
        <DigestMethod Algorithm="http://www.w3.org/2001/04/xmlenc#sha256"/>
        <DigestValue>tVOuYuRrdzbo8LP45TcsSYVclOdSaPaGljr1PpHM/4g=</DigestValue>
      </Reference>
      <Reference URI="/xl/printerSettings/printerSettings2.bin?ContentType=application/vnd.openxmlformats-officedocument.spreadsheetml.printerSettings">
        <DigestMethod Algorithm="http://www.w3.org/2001/04/xmlenc#sha256"/>
        <DigestValue>Prv5rwic1gcbdzv/vJzc+CzGmU8Y76MbFNf+GcoyCPU=</DigestValue>
      </Reference>
      <Reference URI="/xl/printerSettings/printerSettings20.bin?ContentType=application/vnd.openxmlformats-officedocument.spreadsheetml.printerSettings">
        <DigestMethod Algorithm="http://www.w3.org/2001/04/xmlenc#sha256"/>
        <DigestValue>70ZJu7uP7xJsUeGx6VWNJbjuvzObqLMZAr70ELIceT8=</DigestValue>
      </Reference>
      <Reference URI="/xl/printerSettings/printerSettings21.bin?ContentType=application/vnd.openxmlformats-officedocument.spreadsheetml.printerSettings">
        <DigestMethod Algorithm="http://www.w3.org/2001/04/xmlenc#sha256"/>
        <DigestValue>hn9N2FuhLED1G+oO9NyaIcvvOOi+Obt7ukBjap+G5yY=</DigestValue>
      </Reference>
      <Reference URI="/xl/printerSettings/printerSettings22.bin?ContentType=application/vnd.openxmlformats-officedocument.spreadsheetml.printerSettings">
        <DigestMethod Algorithm="http://www.w3.org/2001/04/xmlenc#sha256"/>
        <DigestValue>kQ+9WA8MC0TftminOUdKw4iWQGfa/xzj8I2rf4ADJIQ=</DigestValue>
      </Reference>
      <Reference URI="/xl/printerSettings/printerSettings23.bin?ContentType=application/vnd.openxmlformats-officedocument.spreadsheetml.printerSettings">
        <DigestMethod Algorithm="http://www.w3.org/2001/04/xmlenc#sha256"/>
        <DigestValue>D604hj6WxySTVTwxIaSAT+tKNxBN0jtm4EvZZbuC5Vw=</DigestValue>
      </Reference>
      <Reference URI="/xl/printerSettings/printerSettings24.bin?ContentType=application/vnd.openxmlformats-officedocument.spreadsheetml.printerSettings">
        <DigestMethod Algorithm="http://www.w3.org/2001/04/xmlenc#sha256"/>
        <DigestValue>W60DOaMNKE3hnF3jGgzuWKmd7CLzYVTEkDeJ+cCrPlc=</DigestValue>
      </Reference>
      <Reference URI="/xl/printerSettings/printerSettings25.bin?ContentType=application/vnd.openxmlformats-officedocument.spreadsheetml.printerSettings">
        <DigestMethod Algorithm="http://www.w3.org/2001/04/xmlenc#sha256"/>
        <DigestValue>CPmghBcq8M3AOC7OD9E4RGQCJ4N82avzjW2vuKZebXA=</DigestValue>
      </Reference>
      <Reference URI="/xl/printerSettings/printerSettings26.bin?ContentType=application/vnd.openxmlformats-officedocument.spreadsheetml.printerSettings">
        <DigestMethod Algorithm="http://www.w3.org/2001/04/xmlenc#sha256"/>
        <DigestValue>ufN0nD6mxnrOWPFBYF0UCxsZfNmakRd0b1j5cNxMSOY=</DigestValue>
      </Reference>
      <Reference URI="/xl/printerSettings/printerSettings27.bin?ContentType=application/vnd.openxmlformats-officedocument.spreadsheetml.printerSettings">
        <DigestMethod Algorithm="http://www.w3.org/2001/04/xmlenc#sha256"/>
        <DigestValue>+/YHh/N0Ev+n2rT0AMOOxG5psQbzANaDQRWGyXg2YbY=</DigestValue>
      </Reference>
      <Reference URI="/xl/printerSettings/printerSettings28.bin?ContentType=application/vnd.openxmlformats-officedocument.spreadsheetml.printerSettings">
        <DigestMethod Algorithm="http://www.w3.org/2001/04/xmlenc#sha256"/>
        <DigestValue>+/YHh/N0Ev+n2rT0AMOOxG5psQbzANaDQRWGyXg2YbY=</DigestValue>
      </Reference>
      <Reference URI="/xl/printerSettings/printerSettings29.bin?ContentType=application/vnd.openxmlformats-officedocument.spreadsheetml.printerSettings">
        <DigestMethod Algorithm="http://www.w3.org/2001/04/xmlenc#sha256"/>
        <DigestValue>tVOuYuRrdzbo8LP45TcsSYVclOdSaPaGljr1PpHM/4g=</DigestValue>
      </Reference>
      <Reference URI="/xl/printerSettings/printerSettings3.bin?ContentType=application/vnd.openxmlformats-officedocument.spreadsheetml.printerSettings">
        <DigestMethod Algorithm="http://www.w3.org/2001/04/xmlenc#sha256"/>
        <DigestValue>+/YHh/N0Ev+n2rT0AMOOxG5psQbzANaDQRWGyXg2YbY=</DigestValue>
      </Reference>
      <Reference URI="/xl/printerSettings/printerSettings4.bin?ContentType=application/vnd.openxmlformats-officedocument.spreadsheetml.printerSettings">
        <DigestMethod Algorithm="http://www.w3.org/2001/04/xmlenc#sha256"/>
        <DigestValue>6EIO3e21bOwbnjKQz+zIjr+Pxwab/m+Z7ldhrhyDrNE=</DigestValue>
      </Reference>
      <Reference URI="/xl/printerSettings/printerSettings5.bin?ContentType=application/vnd.openxmlformats-officedocument.spreadsheetml.printerSettings">
        <DigestMethod Algorithm="http://www.w3.org/2001/04/xmlenc#sha256"/>
        <DigestValue>wLiy6LpEuHxBnsxzQ892jbm/w59pzVZlxGs3Du30RNs=</DigestValue>
      </Reference>
      <Reference URI="/xl/printerSettings/printerSettings6.bin?ContentType=application/vnd.openxmlformats-officedocument.spreadsheetml.printerSettings">
        <DigestMethod Algorithm="http://www.w3.org/2001/04/xmlenc#sha256"/>
        <DigestValue>z5P9bB4HRRfEpxFloGfdvJTF1GfmKW05G/1can4+m3c=</DigestValue>
      </Reference>
      <Reference URI="/xl/printerSettings/printerSettings7.bin?ContentType=application/vnd.openxmlformats-officedocument.spreadsheetml.printerSettings">
        <DigestMethod Algorithm="http://www.w3.org/2001/04/xmlenc#sha256"/>
        <DigestValue>9Be+zxDNqn1RZ4N674e+0nh/M/HZJqZ+GH4JZcs4ELw=</DigestValue>
      </Reference>
      <Reference URI="/xl/printerSettings/printerSettings8.bin?ContentType=application/vnd.openxmlformats-officedocument.spreadsheetml.printerSettings">
        <DigestMethod Algorithm="http://www.w3.org/2001/04/xmlenc#sha256"/>
        <DigestValue>IoRk+euY3MmEUK25w2GtNB2ANJ6OFJWUPtoEngmPwW8=</DigestValue>
      </Reference>
      <Reference URI="/xl/printerSettings/printerSettings9.bin?ContentType=application/vnd.openxmlformats-officedocument.spreadsheetml.printerSettings">
        <DigestMethod Algorithm="http://www.w3.org/2001/04/xmlenc#sha256"/>
        <DigestValue>65HmRJWJgvhu+CrYG29HtBuydpnJERnHCph9tM/PVxE=</DigestValue>
      </Reference>
      <Reference URI="/xl/sharedStrings.xml?ContentType=application/vnd.openxmlformats-officedocument.spreadsheetml.sharedStrings+xml">
        <DigestMethod Algorithm="http://www.w3.org/2001/04/xmlenc#sha256"/>
        <DigestValue>V3J9RdA5M2nq0dvhnqhhPWb7YibAvcKQHp27jYe4NIw=</DigestValue>
      </Reference>
      <Reference URI="/xl/styles.xml?ContentType=application/vnd.openxmlformats-officedocument.spreadsheetml.styles+xml">
        <DigestMethod Algorithm="http://www.w3.org/2001/04/xmlenc#sha256"/>
        <DigestValue>kRpaRfzESpIOrnV0NQWnCwy5URAzROCo5ka7Y1Yl4o0=</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uspAJk00SiHJzMXU9V7DXiO1rbgwbc6qOS1MDvNBLII=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Bmt1cHOQ7BGUQw4kVSHfuPeV+RDKlR9ppoKRcS8sORs=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a44YNjtiym0S9exNLLrYg/u0IjW9EHsUCQlLPMlbO/o=</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BW13LjEKaEXRjIa2jXYQllSRmBFgqp8rbML9TX2/npU=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vgrJTlt6RwWrMkk4WPmisSEI31GHtn8zg9qutIl0u+c=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7KnOMn7UlXli3Jy1eYmN5veK0HI9TOlohTDdyttJaLI=</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oCA/gRRRvc+jJc1iCaZLWrOziIRnDRXjxvYvv33q2GU=</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xv7bbWJl9/Jwc8tff6wURLx6BpwqUhB7D4UUjtatX1Y=</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aUH3EIC3LJ1WlPFqNXrO/jOyW/nktb+VO6C48U39/oI=</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k432tqojAmZglSJMpQHY06sOwkUHw93eXxXEqXwyorw=</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xwsv2H/gebHOpn0u17DPxoNhPhoF79jqTl8wgDpXcoc=</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tDoQKO/BkLp4kR3UztCc7PA22VmRNizbvJ+5Z2HWEFU=</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rLdvf3yY2ekrKu60idP2MsLKORy6SOjqi0FnsyMynGM=</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HTYaQi0KtdQ+B1oDWji35M/0dutqOPx8jsY1TtQMpYg=</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g+lUxrbi/VMbCtEnyHbMjSNjG5WBw/3Kqb/s9D39uLA=</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k1lyfwqmmD/+IoVTg0kz9LzXUr1Uk3Si/nXVc+rnGMI=</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3BU9j2nE/T0n7gCQLFZTcYggRvLBqeLDRh+2LLtPr1I=</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SLbDqzM9XNc/LhYmk/0iU/Kvn4hiGXSRxlTy1v6QxrI=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zfCyyYBWrRPIRx4u7Fx682mxSkwzBrZoN9RFmPpNteM=</DigestValue>
      </Reference>
      <Reference URI="/xl/worksheets/sheet10.xml?ContentType=application/vnd.openxmlformats-officedocument.spreadsheetml.worksheet+xml">
        <DigestMethod Algorithm="http://www.w3.org/2001/04/xmlenc#sha256"/>
        <DigestValue>oysoEPJA4pcqVA8kbJiTm+9ioNXTakSZG5dUxSQYzvs=</DigestValue>
      </Reference>
      <Reference URI="/xl/worksheets/sheet11.xml?ContentType=application/vnd.openxmlformats-officedocument.spreadsheetml.worksheet+xml">
        <DigestMethod Algorithm="http://www.w3.org/2001/04/xmlenc#sha256"/>
        <DigestValue>vgbjcGV54N5rCuXfeKLOyZ0TnAP2v2a1lNJL9fHweKo=</DigestValue>
      </Reference>
      <Reference URI="/xl/worksheets/sheet12.xml?ContentType=application/vnd.openxmlformats-officedocument.spreadsheetml.worksheet+xml">
        <DigestMethod Algorithm="http://www.w3.org/2001/04/xmlenc#sha256"/>
        <DigestValue>zuGEHJerxCvN0q2QgVqEERWOs3PWAkFOE0f1CchTVyY=</DigestValue>
      </Reference>
      <Reference URI="/xl/worksheets/sheet13.xml?ContentType=application/vnd.openxmlformats-officedocument.spreadsheetml.worksheet+xml">
        <DigestMethod Algorithm="http://www.w3.org/2001/04/xmlenc#sha256"/>
        <DigestValue>lrMEzm/WLMr/aS4jFsR5m4FLvhq4T3kpitwBl3V5/LQ=</DigestValue>
      </Reference>
      <Reference URI="/xl/worksheets/sheet14.xml?ContentType=application/vnd.openxmlformats-officedocument.spreadsheetml.worksheet+xml">
        <DigestMethod Algorithm="http://www.w3.org/2001/04/xmlenc#sha256"/>
        <DigestValue>BUdF33jqOiGQtL7KC4wk2wWepfMn4tJfL+SEwDrOEDg=</DigestValue>
      </Reference>
      <Reference URI="/xl/worksheets/sheet15.xml?ContentType=application/vnd.openxmlformats-officedocument.spreadsheetml.worksheet+xml">
        <DigestMethod Algorithm="http://www.w3.org/2001/04/xmlenc#sha256"/>
        <DigestValue>1jUjgUkhBpdT0qIHiAZOtpu70PF9GySwLaPaH4xpgP8=</DigestValue>
      </Reference>
      <Reference URI="/xl/worksheets/sheet16.xml?ContentType=application/vnd.openxmlformats-officedocument.spreadsheetml.worksheet+xml">
        <DigestMethod Algorithm="http://www.w3.org/2001/04/xmlenc#sha256"/>
        <DigestValue>2P3YARI8qKFVzaXEt9XybnhynHwJYhkliKwNhNsgDiw=</DigestValue>
      </Reference>
      <Reference URI="/xl/worksheets/sheet17.xml?ContentType=application/vnd.openxmlformats-officedocument.spreadsheetml.worksheet+xml">
        <DigestMethod Algorithm="http://www.w3.org/2001/04/xmlenc#sha256"/>
        <DigestValue>OANHSX36Pl88V6tbDoBnRPcqUtQXvSdAQexG6y4kNUU=</DigestValue>
      </Reference>
      <Reference URI="/xl/worksheets/sheet18.xml?ContentType=application/vnd.openxmlformats-officedocument.spreadsheetml.worksheet+xml">
        <DigestMethod Algorithm="http://www.w3.org/2001/04/xmlenc#sha256"/>
        <DigestValue>fQgtX9+Bt3SXTeFCXEiyEeNon86A0u6ttXqjFqhRRCI=</DigestValue>
      </Reference>
      <Reference URI="/xl/worksheets/sheet19.xml?ContentType=application/vnd.openxmlformats-officedocument.spreadsheetml.worksheet+xml">
        <DigestMethod Algorithm="http://www.w3.org/2001/04/xmlenc#sha256"/>
        <DigestValue>c+gbflQsp3ZgGN5gBO4BUDP0z45rvohBc7RF88suBqc=</DigestValue>
      </Reference>
      <Reference URI="/xl/worksheets/sheet2.xml?ContentType=application/vnd.openxmlformats-officedocument.spreadsheetml.worksheet+xml">
        <DigestMethod Algorithm="http://www.w3.org/2001/04/xmlenc#sha256"/>
        <DigestValue>7f2CfO6hIn/Q88T2ZMyi189Ds18QU+vHsQo83tiakko=</DigestValue>
      </Reference>
      <Reference URI="/xl/worksheets/sheet20.xml?ContentType=application/vnd.openxmlformats-officedocument.spreadsheetml.worksheet+xml">
        <DigestMethod Algorithm="http://www.w3.org/2001/04/xmlenc#sha256"/>
        <DigestValue>QsJwZonVq38cG6UK6YgZY4NyugqeWiMHFjfiB1SuttU=</DigestValue>
      </Reference>
      <Reference URI="/xl/worksheets/sheet21.xml?ContentType=application/vnd.openxmlformats-officedocument.spreadsheetml.worksheet+xml">
        <DigestMethod Algorithm="http://www.w3.org/2001/04/xmlenc#sha256"/>
        <DigestValue>bthT72AdTWaSCpnFIyUor/HsfUSbHULixaSxqUDitY4=</DigestValue>
      </Reference>
      <Reference URI="/xl/worksheets/sheet22.xml?ContentType=application/vnd.openxmlformats-officedocument.spreadsheetml.worksheet+xml">
        <DigestMethod Algorithm="http://www.w3.org/2001/04/xmlenc#sha256"/>
        <DigestValue>HwSZIGtnW4UR+nula4Z7vvQQiiKUk0qYcbC4Y9vb4Y0=</DigestValue>
      </Reference>
      <Reference URI="/xl/worksheets/sheet23.xml?ContentType=application/vnd.openxmlformats-officedocument.spreadsheetml.worksheet+xml">
        <DigestMethod Algorithm="http://www.w3.org/2001/04/xmlenc#sha256"/>
        <DigestValue>iGtjuIq1n9K+NF8zApR+vqRhkuJT9lXsvxCUdUxaGCw=</DigestValue>
      </Reference>
      <Reference URI="/xl/worksheets/sheet24.xml?ContentType=application/vnd.openxmlformats-officedocument.spreadsheetml.worksheet+xml">
        <DigestMethod Algorithm="http://www.w3.org/2001/04/xmlenc#sha256"/>
        <DigestValue>N/C1OLzfl0Hpc0Z2x27MV+X5oCzr4P/MPaI1+PtX3xY=</DigestValue>
      </Reference>
      <Reference URI="/xl/worksheets/sheet25.xml?ContentType=application/vnd.openxmlformats-officedocument.spreadsheetml.worksheet+xml">
        <DigestMethod Algorithm="http://www.w3.org/2001/04/xmlenc#sha256"/>
        <DigestValue>n18BECCCpSvPShZqzMERTrnjqnaHaCpqU/cWcMCc4Q8=</DigestValue>
      </Reference>
      <Reference URI="/xl/worksheets/sheet26.xml?ContentType=application/vnd.openxmlformats-officedocument.spreadsheetml.worksheet+xml">
        <DigestMethod Algorithm="http://www.w3.org/2001/04/xmlenc#sha256"/>
        <DigestValue>oKIdUGZbZ91i1MR/6IAM7yB11XbPfY3+g6O2bUJScZE=</DigestValue>
      </Reference>
      <Reference URI="/xl/worksheets/sheet27.xml?ContentType=application/vnd.openxmlformats-officedocument.spreadsheetml.worksheet+xml">
        <DigestMethod Algorithm="http://www.w3.org/2001/04/xmlenc#sha256"/>
        <DigestValue>6dZGLew4+2vmZPNo0RwxtEUcqGUXsJysT3Rs66ITz0Y=</DigestValue>
      </Reference>
      <Reference URI="/xl/worksheets/sheet28.xml?ContentType=application/vnd.openxmlformats-officedocument.spreadsheetml.worksheet+xml">
        <DigestMethod Algorithm="http://www.w3.org/2001/04/xmlenc#sha256"/>
        <DigestValue>sV0CVvn2FCF/7pBPshnOyO/AAJa/QD6vMTwOTRpNs5o=</DigestValue>
      </Reference>
      <Reference URI="/xl/worksheets/sheet29.xml?ContentType=application/vnd.openxmlformats-officedocument.spreadsheetml.worksheet+xml">
        <DigestMethod Algorithm="http://www.w3.org/2001/04/xmlenc#sha256"/>
        <DigestValue>tKULH1SevM3wpOHA6P5+9xqERdR4DupZrkiw40oIs4U=</DigestValue>
      </Reference>
      <Reference URI="/xl/worksheets/sheet3.xml?ContentType=application/vnd.openxmlformats-officedocument.spreadsheetml.worksheet+xml">
        <DigestMethod Algorithm="http://www.w3.org/2001/04/xmlenc#sha256"/>
        <DigestValue>Tso7BIX1BuRRTq9YiI9sbJoFHM1HiFIP18LghcGHvfA=</DigestValue>
      </Reference>
      <Reference URI="/xl/worksheets/sheet30.xml?ContentType=application/vnd.openxmlformats-officedocument.spreadsheetml.worksheet+xml">
        <DigestMethod Algorithm="http://www.w3.org/2001/04/xmlenc#sha256"/>
        <DigestValue>5a00Gv+crVUe0uLLnxLgLdBLtKsyLw9qXjrjDU29vA8=</DigestValue>
      </Reference>
      <Reference URI="/xl/worksheets/sheet31.xml?ContentType=application/vnd.openxmlformats-officedocument.spreadsheetml.worksheet+xml">
        <DigestMethod Algorithm="http://www.w3.org/2001/04/xmlenc#sha256"/>
        <DigestValue>RZCSIWgmpLFSUPiVQZkNCcSD2b9hLadOopjCBcPCLCs=</DigestValue>
      </Reference>
      <Reference URI="/xl/worksheets/sheet32.xml?ContentType=application/vnd.openxmlformats-officedocument.spreadsheetml.worksheet+xml">
        <DigestMethod Algorithm="http://www.w3.org/2001/04/xmlenc#sha256"/>
        <DigestValue>e/rLjJIqbhvfAz49ZoOQ1VIXsUrLms1qWyowdLcgEIg=</DigestValue>
      </Reference>
      <Reference URI="/xl/worksheets/sheet33.xml?ContentType=application/vnd.openxmlformats-officedocument.spreadsheetml.worksheet+xml">
        <DigestMethod Algorithm="http://www.w3.org/2001/04/xmlenc#sha256"/>
        <DigestValue>T2/8DIbNOkK86Jup5WEHBBfNBmCP22k4VTmYesUnFtc=</DigestValue>
      </Reference>
      <Reference URI="/xl/worksheets/sheet34.xml?ContentType=application/vnd.openxmlformats-officedocument.spreadsheetml.worksheet+xml">
        <DigestMethod Algorithm="http://www.w3.org/2001/04/xmlenc#sha256"/>
        <DigestValue>w92J7SlIUHxROzXb+HXXWiMt0JTirqD0Mdhhiuvurt4=</DigestValue>
      </Reference>
      <Reference URI="/xl/worksheets/sheet35.xml?ContentType=application/vnd.openxmlformats-officedocument.spreadsheetml.worksheet+xml">
        <DigestMethod Algorithm="http://www.w3.org/2001/04/xmlenc#sha256"/>
        <DigestValue>Xv9NbVf5H1rOE+KDOLHgcEpdnu+OydJcRvvnOkm01k4=</DigestValue>
      </Reference>
      <Reference URI="/xl/worksheets/sheet36.xml?ContentType=application/vnd.openxmlformats-officedocument.spreadsheetml.worksheet+xml">
        <DigestMethod Algorithm="http://www.w3.org/2001/04/xmlenc#sha256"/>
        <DigestValue>3wAeoijP/pcgkLoMgI7B9vx5mP0rWIe1UG95K7sLlZ0=</DigestValue>
      </Reference>
      <Reference URI="/xl/worksheets/sheet37.xml?ContentType=application/vnd.openxmlformats-officedocument.spreadsheetml.worksheet+xml">
        <DigestMethod Algorithm="http://www.w3.org/2001/04/xmlenc#sha256"/>
        <DigestValue>vnDj9N01/gEBKkiZrRc/yfJtdS7cqo9HhKYKpeVQrRU=</DigestValue>
      </Reference>
      <Reference URI="/xl/worksheets/sheet38.xml?ContentType=application/vnd.openxmlformats-officedocument.spreadsheetml.worksheet+xml">
        <DigestMethod Algorithm="http://www.w3.org/2001/04/xmlenc#sha256"/>
        <DigestValue>V6pzQ/wHnsqfpDBqsmvCaZyzc41oepdsJHhjU0ltla8=</DigestValue>
      </Reference>
      <Reference URI="/xl/worksheets/sheet39.xml?ContentType=application/vnd.openxmlformats-officedocument.spreadsheetml.worksheet+xml">
        <DigestMethod Algorithm="http://www.w3.org/2001/04/xmlenc#sha256"/>
        <DigestValue>y7RmMNU9LO3OScs180TSsrIZJbdMusiaEiCv2u7/sIo=</DigestValue>
      </Reference>
      <Reference URI="/xl/worksheets/sheet4.xml?ContentType=application/vnd.openxmlformats-officedocument.spreadsheetml.worksheet+xml">
        <DigestMethod Algorithm="http://www.w3.org/2001/04/xmlenc#sha256"/>
        <DigestValue>rgmQFjh0JKtlRlBMLoOGXNX2enptnua2B2KlAusxsec=</DigestValue>
      </Reference>
      <Reference URI="/xl/worksheets/sheet40.xml?ContentType=application/vnd.openxmlformats-officedocument.spreadsheetml.worksheet+xml">
        <DigestMethod Algorithm="http://www.w3.org/2001/04/xmlenc#sha256"/>
        <DigestValue>0Z/wJBgbOcxSU2wJjV4Hlbj1FgcYDyGa/QG0J02aJ9k=</DigestValue>
      </Reference>
      <Reference URI="/xl/worksheets/sheet41.xml?ContentType=application/vnd.openxmlformats-officedocument.spreadsheetml.worksheet+xml">
        <DigestMethod Algorithm="http://www.w3.org/2001/04/xmlenc#sha256"/>
        <DigestValue>wykeKC4AozPEl1x1gxX77E7mAu7qutu/AC4qnP49QQ0=</DigestValue>
      </Reference>
      <Reference URI="/xl/worksheets/sheet42.xml?ContentType=application/vnd.openxmlformats-officedocument.spreadsheetml.worksheet+xml">
        <DigestMethod Algorithm="http://www.w3.org/2001/04/xmlenc#sha256"/>
        <DigestValue>aHGW1PkwSixnolY3wsOZ30ZF4F7FIDbXk40/H1jWHUI=</DigestValue>
      </Reference>
      <Reference URI="/xl/worksheets/sheet43.xml?ContentType=application/vnd.openxmlformats-officedocument.spreadsheetml.worksheet+xml">
        <DigestMethod Algorithm="http://www.w3.org/2001/04/xmlenc#sha256"/>
        <DigestValue>GxnpZ2IVoTLjCNCj3WHvwyACzbK7Rf/ctH3Maft+9bk=</DigestValue>
      </Reference>
      <Reference URI="/xl/worksheets/sheet44.xml?ContentType=application/vnd.openxmlformats-officedocument.spreadsheetml.worksheet+xml">
        <DigestMethod Algorithm="http://www.w3.org/2001/04/xmlenc#sha256"/>
        <DigestValue>IhnHBtRIIFm0u1KBpMflyc6oKcqSZ+XfwU6z3UxBWk0=</DigestValue>
      </Reference>
      <Reference URI="/xl/worksheets/sheet45.xml?ContentType=application/vnd.openxmlformats-officedocument.spreadsheetml.worksheet+xml">
        <DigestMethod Algorithm="http://www.w3.org/2001/04/xmlenc#sha256"/>
        <DigestValue>nyCAecy7mC9bS2N/vCAs17Dl66v/5frv0xqHCOX0R0E=</DigestValue>
      </Reference>
      <Reference URI="/xl/worksheets/sheet46.xml?ContentType=application/vnd.openxmlformats-officedocument.spreadsheetml.worksheet+xml">
        <DigestMethod Algorithm="http://www.w3.org/2001/04/xmlenc#sha256"/>
        <DigestValue>zfi1pVfCx8Dk2pcRnYg3FpgMGlBGGnp5bEU2hJKMCDs=</DigestValue>
      </Reference>
      <Reference URI="/xl/worksheets/sheet47.xml?ContentType=application/vnd.openxmlformats-officedocument.spreadsheetml.worksheet+xml">
        <DigestMethod Algorithm="http://www.w3.org/2001/04/xmlenc#sha256"/>
        <DigestValue>Q56/zzcEa8DB7JKIJJMqcmkMeLyBqVpmuQsSnpun1Pk=</DigestValue>
      </Reference>
      <Reference URI="/xl/worksheets/sheet5.xml?ContentType=application/vnd.openxmlformats-officedocument.spreadsheetml.worksheet+xml">
        <DigestMethod Algorithm="http://www.w3.org/2001/04/xmlenc#sha256"/>
        <DigestValue>it5vw5/90MqT7B1VkpY8KmOLhQA1lRGmU1ggXaBaVl4=</DigestValue>
      </Reference>
      <Reference URI="/xl/worksheets/sheet6.xml?ContentType=application/vnd.openxmlformats-officedocument.spreadsheetml.worksheet+xml">
        <DigestMethod Algorithm="http://www.w3.org/2001/04/xmlenc#sha256"/>
        <DigestValue>QaaMSeTQGdqjIwCV2cDWe7vXgmZO91h138tHRRd4Lno=</DigestValue>
      </Reference>
      <Reference URI="/xl/worksheets/sheet7.xml?ContentType=application/vnd.openxmlformats-officedocument.spreadsheetml.worksheet+xml">
        <DigestMethod Algorithm="http://www.w3.org/2001/04/xmlenc#sha256"/>
        <DigestValue>vU0PIKLqwgpVz+kJD3gmbHoEQqg6TvQFRCOvZZewNX4=</DigestValue>
      </Reference>
      <Reference URI="/xl/worksheets/sheet8.xml?ContentType=application/vnd.openxmlformats-officedocument.spreadsheetml.worksheet+xml">
        <DigestMethod Algorithm="http://www.w3.org/2001/04/xmlenc#sha256"/>
        <DigestValue>8e/UD4baXn0GKht8UpmWuPKLP1JDQRW/9NmcDwQcEkY=</DigestValue>
      </Reference>
      <Reference URI="/xl/worksheets/sheet9.xml?ContentType=application/vnd.openxmlformats-officedocument.spreadsheetml.worksheet+xml">
        <DigestMethod Algorithm="http://www.w3.org/2001/04/xmlenc#sha256"/>
        <DigestValue>a26ixWfJO4+xBCI1YvHnOqoLLK9b0/WFo4GQybl9gBA=</DigestValue>
      </Reference>
    </Manifest>
    <SignatureProperties>
      <SignatureProperty Id="idSignatureTime" Target="#idPackageSignature">
        <mdssi:SignatureTime xmlns:mdssi="http://schemas.openxmlformats.org/package/2006/digital-signature">
          <mdssi:Format>YYYY-MM-DDThh:mm:ssTZD</mdssi:Format>
          <mdssi:Value>2024-04-12T21:27:35Z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REPRESENTANTE LEGAL</SignatureComments>
          <WindowsVersion>10.0</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2024-04-12T21:27:35Z</xd:SigningTime>
          <xd:SigningCertificate>
            <xd:Cert>
              <xd:CertDigest>
                <DigestMethod Algorithm="http://www.w3.org/2001/04/xmlenc#sha256"/>
                <DigestValue>Jlf0axPksRDi3eX1/urQheaTsKDFx2nyBtB8UNwy3ZI=</DigestValue>
              </xd:CertDigest>
              <xd:IssuerSerial>
                <X509IssuerName>C=PY, O=ICPP, OU=Prestador Cualificado de Servicios de Confianza, CN=VIT S.A., SERIALNUMBER=RUC80080099-0</X509IssuerName>
                <X509SerialNumber>48747852694529180519184032232785483989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REPRESENTANTE LEGAL</xd:CommitmentTypeQualifier>
            </xd:CommitmentTypeQualifiers>
          </xd:CommitmentTypeIndication>
        </xd:SignedDataObject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lM7QilbbjiMReGnqU4PTAmKmMhcsCTC91y0fyi9SKWk=</DigestValue>
    </Reference>
    <Reference Type="http://www.w3.org/2000/09/xmldsig#Object" URI="#idOfficeObject">
      <DigestMethod Algorithm="http://www.w3.org/2001/04/xmlenc#sha256"/>
      <DigestValue>Z8f0lvCo7YejjfyWvzbUFfKnUfa6p8GLHz5C7Hjt3BM=</DigestValue>
    </Reference>
    <Reference Type="http://uri.etsi.org/01903#SignedProperties" URI="#idSignedProperties">
      <Transforms>
        <Transform Algorithm="http://www.w3.org/TR/2001/REC-xml-c14n-20010315"/>
      </Transforms>
      <DigestMethod Algorithm="http://www.w3.org/2001/04/xmlenc#sha256"/>
      <DigestValue>qLoJm3z9G+BMFDvrDy6JEBbwNz8o83HTScy1w3aOWq4=</DigestValue>
    </Reference>
  </SignedInfo>
  <SignatureValue>Lq2ErCxjeJW2GW+FNiqO+zG3GE9/pjKacxXPxmLBnhpKxArMjsQV9Jmaxl92L8xxCJxhsY1E9oRu
DxDQrvMRhRR/9a0bMbTdLBOBLPW09KFZX4/3y0tKRdFBplAL/dVGEeKC3m8jSTiK8LXoT08G66tl
AJls9EPvWb+SXYJYlhMye8FC9yn12EXPdlLF7yJy7ZSooNcYcrM4RfFMX2OBcMPq5LCbYz2ChGgY
kyO11jNXRo5N3fwIZJz/M+zONHQOrMlvPsPDuYNYSfub81mipA4Hqt+2y4c3Ux6Yz+DaB13a63It
HWJWGQ6s7o4SymfOyImZX2MWHd1sictXAOaSSA==</SignatureValue>
  <KeyInfo>
    <X509Data>
      <X509Certificate>MIIHuDCCBaCgAwIBAgIQA7SWlht3frhJR0agdz2XizANBgkqhkiG9w0BAQsFADCBhTELMAkGA1UEBhMCUFkxDTALBgNVBAoTBElDUFAxODA2BgNVBAsTL1ByZXN0YWRvciBDdWFsaWZpY2FkbyBkZSBTZXJ2aWNpb3MgZGUgQ29uZmlhbnphMRUwEwYDVQQDEwxDT0RFMTAwIFMuQS4xFjAUBgNVBAUTDVJVQzgwMDgwNjEwLTcwHhcNMjMwNTAyMTc1MDE1WhcNMjUwNTAyMTc1MDE1WjCBzDELMAkGA1UEBhMCUFkxNjA0BgNVBAoMLUNFUlRJRklDQURPIENVQUxJRklDQURPIERFIEZJUk1BIEVMRUNUUsOTTklDQTELMAkGA1UECxMCRjIxGzAZBgNVBAQTElBJUk9WQU5PIEZBTEFCRUxMQTEZMBcGA1UEKhMQSkVST05JTU8gSUdOQUNJTzEsMCoGA1UEAxMjSkVST05JTU8gSUdOQUNJTyBQSVJPVkFOTyBGQUxBQkVMTEExEjAQBgNVBAUTCUNJMjM4NzkzMDCCASIwDQYJKoZIhvcNAQEBBQADggEPADCCAQoCggEBAO+SC0CWyZ5I6/6SMTjUBjhLVdBYV0EMjw+qj8rOSGixSdyZFymABmZW/g2uFBHjXQVi4tngWK7PQbmj/Z+YM/0P2KX5AXeXKdcZJqvaQ4uMeTOx1LNw6qYYljxfQ6+uRf25GZvOtS4rcEUjCuVlMhyf1sC32CmRVloLA3SGQgN1eiSnZKavVwQ4OCHfqLSnWOwhkBOxy0CAXjN/iqEUqM/E/qTKUfBNcRA2EEyIR1Ua2m+ZhKlAbaE/IvIVxZcWM45wkBKmfHlKt0Scmiw57zTuyUvkP2v4rLzkAw0bDAN70x9S4sbHT0yv/8ftLr2SmJaiTzIgWG94F+psUIErfzsCAwEAAaOCAtkwggLVMAwGA1UdEwEB/wQCMAAwHQYDVR0OBBYEFN6QRyeRKnwap2BYRC3VCReM9gJ9MB8GA1UdIwQYMBaAFL41VGJoYOcm0zHBX5ex4vZkzgf1MA4GA1UdDwEB/wQEAwIF4DBQBgNVHREESTBHgRhKUElST1ZBTk9AR0VTVElPTi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BqFrK1IvOe6efFgMyZ1WrEMgMG3yhIUthtxc10s47e+myI2jJ42nz8F9N0XZ2QsdoUBOQCT5R7vAb1E8ubfjxNmjymXu0eu5qFdfGVgSkQIiWGeh4gqjRhpn2QmACzFA6lhrZcM4OVIZfT36z7KvSfiy/8o2sObR1QNqifibmo/726cid+8rcQFxy1faJTwEKujHI4bXVSO5TbWUVpBYNc7PLFVfpe3WIEDerF30NFLR33s4+iCKowMfvZXtC1AlWrLzU4bGZhqBU7J4CWi0zRuCQGW9E+ay8WAFA7THVcoWH+XmMUnWdA2/huzoirOALrNqS4VorxNQh/lgTE4ggn96+2y55+OLpGbjw6OTunL8+kNtVMeffxbf4wKDhXSec2lqP8bhDPgo/TZKouJIQ/ljRDMetmyciP71PerE2A7r4TsFmZ1Pio9UBUmyTuoKpXDgCEhGr3bs5KzTKaZk9+KkoqYW8bME0RWcAChvUeIVxfZfUVyhutOKPaLSwoRK4yUwXf05gfGbhSBKh20PpegeaOZH5W5AFrrseBZPMGrZzYLfmemyRXQKxjL27Ke74rmk2h2sypYsoB1pL6HAuMPRa4gP7l5a5UaWX0tK+BBwQ7HwYwAfM3bbPmf+uLs4JM5PldSdqfoE7OuhWeZluB55Z8h21K6kIQaJyFMmrQb</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Transform>
          <Transform Algorithm="http://www.w3.org/TR/2001/REC-xml-c14n-20010315"/>
        </Transforms>
        <DigestMethod Algorithm="http://www.w3.org/2001/04/xmlenc#sha256"/>
        <DigestValue>hNe+w3gqzPAnvfm+I9f3d4bSE6xgn8maxebKv+a0/Lk=</DigestValue>
      </Reference>
      <Reference URI="/xl/calcChain.xml?ContentType=application/vnd.openxmlformats-officedocument.spreadsheetml.calcChain+xml">
        <DigestMethod Algorithm="http://www.w3.org/2001/04/xmlenc#sha256"/>
        <DigestValue>YKCO5C4zmMOKbOLlZmHbAeWJBQ17QsS6zP8M/HFgX74=</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y+aQ+TzmCHyq3rn6BtcGIbItxLifq+yUrwp6BAMUTlk=</DigestValue>
      </Reference>
      <Reference URI="/xl/drawings/drawing1.xml?ContentType=application/vnd.openxmlformats-officedocument.drawing+xml">
        <DigestMethod Algorithm="http://www.w3.org/2001/04/xmlenc#sha256"/>
        <DigestValue>fijNDIYrwvOirM2fbUCudMaN3p81w3N8U7oGkHKnu5Y=</DigestValue>
      </Reference>
      <Reference URI="/xl/drawings/drawing2.xml?ContentType=application/vnd.openxmlformats-officedocument.drawing+xml">
        <DigestMethod Algorithm="http://www.w3.org/2001/04/xmlenc#sha256"/>
        <DigestValue>R9TH+ofxIcjbNqJudVhhXhnM8bbUs1qbt17x8kY94HU=</DigestValue>
      </Reference>
      <Reference URI="/xl/drawings/drawing3.xml?ContentType=application/vnd.openxmlformats-officedocument.drawing+xml">
        <DigestMethod Algorithm="http://www.w3.org/2001/04/xmlenc#sha256"/>
        <DigestValue>lz/Hu2LJxjS+3XRv/nO+wqTXvMii3ihgy61xCMoLulg=</DigestValue>
      </Reference>
      <Reference URI="/xl/media/image1.png?ContentType=image/png">
        <DigestMethod Algorithm="http://www.w3.org/2001/04/xmlenc#sha256"/>
        <DigestValue>RJZkomf18YALunTB7k5cnr+rzZEe72Am0ekk+OYIV2g=</DigestValue>
      </Reference>
      <Reference URI="/xl/media/image2.emf?ContentType=image/x-emf">
        <DigestMethod Algorithm="http://www.w3.org/2001/04/xmlenc#sha256"/>
        <DigestValue>2Nvfxx/2C1Y0xlyObarjEtNJrK6Cs7lMxn3o7n5LITY=</DigestValue>
      </Reference>
      <Reference URI="/xl/printerSettings/printerSettings1.bin?ContentType=application/vnd.openxmlformats-officedocument.spreadsheetml.printerSettings">
        <DigestMethod Algorithm="http://www.w3.org/2001/04/xmlenc#sha256"/>
        <DigestValue>NJOPursJYaxU0Kdf6+A8kREnXPIHc2X+HMLM/usSuxI=</DigestValue>
      </Reference>
      <Reference URI="/xl/printerSettings/printerSettings10.bin?ContentType=application/vnd.openxmlformats-officedocument.spreadsheetml.printerSettings">
        <DigestMethod Algorithm="http://www.w3.org/2001/04/xmlenc#sha256"/>
        <DigestValue>/BMTatpkz+j70fQcGTIufGmOYdP7FaKjnRnp305RY1w=</DigestValue>
      </Reference>
      <Reference URI="/xl/printerSettings/printerSettings11.bin?ContentType=application/vnd.openxmlformats-officedocument.spreadsheetml.printerSettings">
        <DigestMethod Algorithm="http://www.w3.org/2001/04/xmlenc#sha256"/>
        <DigestValue>X1wApN+qFry5K6cLffsuwsqi+WKyF6nsBE/z2zCUOHY=</DigestValue>
      </Reference>
      <Reference URI="/xl/printerSettings/printerSettings12.bin?ContentType=application/vnd.openxmlformats-officedocument.spreadsheetml.printerSettings">
        <DigestMethod Algorithm="http://www.w3.org/2001/04/xmlenc#sha256"/>
        <DigestValue>lhqNU7rBRuoOJmmM9bzOZSyyB084+UHPE3b+4bG2W2E=</DigestValue>
      </Reference>
      <Reference URI="/xl/printerSettings/printerSettings13.bin?ContentType=application/vnd.openxmlformats-officedocument.spreadsheetml.printerSettings">
        <DigestMethod Algorithm="http://www.w3.org/2001/04/xmlenc#sha256"/>
        <DigestValue>tVOuYuRrdzbo8LP45TcsSYVclOdSaPaGljr1PpHM/4g=</DigestValue>
      </Reference>
      <Reference URI="/xl/printerSettings/printerSettings14.bin?ContentType=application/vnd.openxmlformats-officedocument.spreadsheetml.printerSettings">
        <DigestMethod Algorithm="http://www.w3.org/2001/04/xmlenc#sha256"/>
        <DigestValue>+/YHh/N0Ev+n2rT0AMOOxG5psQbzANaDQRWGyXg2YbY=</DigestValue>
      </Reference>
      <Reference URI="/xl/printerSettings/printerSettings15.bin?ContentType=application/vnd.openxmlformats-officedocument.spreadsheetml.printerSettings">
        <DigestMethod Algorithm="http://www.w3.org/2001/04/xmlenc#sha256"/>
        <DigestValue>hn9N2FuhLED1G+oO9NyaIcvvOOi+Obt7ukBjap+G5yY=</DigestValue>
      </Reference>
      <Reference URI="/xl/printerSettings/printerSettings16.bin?ContentType=application/vnd.openxmlformats-officedocument.spreadsheetml.printerSettings">
        <DigestMethod Algorithm="http://www.w3.org/2001/04/xmlenc#sha256"/>
        <DigestValue>W60DOaMNKE3hnF3jGgzuWKmd7CLzYVTEkDeJ+cCrPlc=</DigestValue>
      </Reference>
      <Reference URI="/xl/printerSettings/printerSettings17.bin?ContentType=application/vnd.openxmlformats-officedocument.spreadsheetml.printerSettings">
        <DigestMethod Algorithm="http://www.w3.org/2001/04/xmlenc#sha256"/>
        <DigestValue>9Be+zxDNqn1RZ4N674e+0nh/M/HZJqZ+GH4JZcs4ELw=</DigestValue>
      </Reference>
      <Reference URI="/xl/printerSettings/printerSettings18.bin?ContentType=application/vnd.openxmlformats-officedocument.spreadsheetml.printerSettings">
        <DigestMethod Algorithm="http://www.w3.org/2001/04/xmlenc#sha256"/>
        <DigestValue>65HmRJWJgvhu+CrYG29HtBuydpnJERnHCph9tM/PVxE=</DigestValue>
      </Reference>
      <Reference URI="/xl/printerSettings/printerSettings19.bin?ContentType=application/vnd.openxmlformats-officedocument.spreadsheetml.printerSettings">
        <DigestMethod Algorithm="http://www.w3.org/2001/04/xmlenc#sha256"/>
        <DigestValue>tVOuYuRrdzbo8LP45TcsSYVclOdSaPaGljr1PpHM/4g=</DigestValue>
      </Reference>
      <Reference URI="/xl/printerSettings/printerSettings2.bin?ContentType=application/vnd.openxmlformats-officedocument.spreadsheetml.printerSettings">
        <DigestMethod Algorithm="http://www.w3.org/2001/04/xmlenc#sha256"/>
        <DigestValue>Prv5rwic1gcbdzv/vJzc+CzGmU8Y76MbFNf+GcoyCPU=</DigestValue>
      </Reference>
      <Reference URI="/xl/printerSettings/printerSettings20.bin?ContentType=application/vnd.openxmlformats-officedocument.spreadsheetml.printerSettings">
        <DigestMethod Algorithm="http://www.w3.org/2001/04/xmlenc#sha256"/>
        <DigestValue>70ZJu7uP7xJsUeGx6VWNJbjuvzObqLMZAr70ELIceT8=</DigestValue>
      </Reference>
      <Reference URI="/xl/printerSettings/printerSettings21.bin?ContentType=application/vnd.openxmlformats-officedocument.spreadsheetml.printerSettings">
        <DigestMethod Algorithm="http://www.w3.org/2001/04/xmlenc#sha256"/>
        <DigestValue>hn9N2FuhLED1G+oO9NyaIcvvOOi+Obt7ukBjap+G5yY=</DigestValue>
      </Reference>
      <Reference URI="/xl/printerSettings/printerSettings22.bin?ContentType=application/vnd.openxmlformats-officedocument.spreadsheetml.printerSettings">
        <DigestMethod Algorithm="http://www.w3.org/2001/04/xmlenc#sha256"/>
        <DigestValue>kQ+9WA8MC0TftminOUdKw4iWQGfa/xzj8I2rf4ADJIQ=</DigestValue>
      </Reference>
      <Reference URI="/xl/printerSettings/printerSettings23.bin?ContentType=application/vnd.openxmlformats-officedocument.spreadsheetml.printerSettings">
        <DigestMethod Algorithm="http://www.w3.org/2001/04/xmlenc#sha256"/>
        <DigestValue>D604hj6WxySTVTwxIaSAT+tKNxBN0jtm4EvZZbuC5Vw=</DigestValue>
      </Reference>
      <Reference URI="/xl/printerSettings/printerSettings24.bin?ContentType=application/vnd.openxmlformats-officedocument.spreadsheetml.printerSettings">
        <DigestMethod Algorithm="http://www.w3.org/2001/04/xmlenc#sha256"/>
        <DigestValue>W60DOaMNKE3hnF3jGgzuWKmd7CLzYVTEkDeJ+cCrPlc=</DigestValue>
      </Reference>
      <Reference URI="/xl/printerSettings/printerSettings25.bin?ContentType=application/vnd.openxmlformats-officedocument.spreadsheetml.printerSettings">
        <DigestMethod Algorithm="http://www.w3.org/2001/04/xmlenc#sha256"/>
        <DigestValue>CPmghBcq8M3AOC7OD9E4RGQCJ4N82avzjW2vuKZebXA=</DigestValue>
      </Reference>
      <Reference URI="/xl/printerSettings/printerSettings26.bin?ContentType=application/vnd.openxmlformats-officedocument.spreadsheetml.printerSettings">
        <DigestMethod Algorithm="http://www.w3.org/2001/04/xmlenc#sha256"/>
        <DigestValue>ufN0nD6mxnrOWPFBYF0UCxsZfNmakRd0b1j5cNxMSOY=</DigestValue>
      </Reference>
      <Reference URI="/xl/printerSettings/printerSettings27.bin?ContentType=application/vnd.openxmlformats-officedocument.spreadsheetml.printerSettings">
        <DigestMethod Algorithm="http://www.w3.org/2001/04/xmlenc#sha256"/>
        <DigestValue>+/YHh/N0Ev+n2rT0AMOOxG5psQbzANaDQRWGyXg2YbY=</DigestValue>
      </Reference>
      <Reference URI="/xl/printerSettings/printerSettings28.bin?ContentType=application/vnd.openxmlformats-officedocument.spreadsheetml.printerSettings">
        <DigestMethod Algorithm="http://www.w3.org/2001/04/xmlenc#sha256"/>
        <DigestValue>+/YHh/N0Ev+n2rT0AMOOxG5psQbzANaDQRWGyXg2YbY=</DigestValue>
      </Reference>
      <Reference URI="/xl/printerSettings/printerSettings29.bin?ContentType=application/vnd.openxmlformats-officedocument.spreadsheetml.printerSettings">
        <DigestMethod Algorithm="http://www.w3.org/2001/04/xmlenc#sha256"/>
        <DigestValue>tVOuYuRrdzbo8LP45TcsSYVclOdSaPaGljr1PpHM/4g=</DigestValue>
      </Reference>
      <Reference URI="/xl/printerSettings/printerSettings3.bin?ContentType=application/vnd.openxmlformats-officedocument.spreadsheetml.printerSettings">
        <DigestMethod Algorithm="http://www.w3.org/2001/04/xmlenc#sha256"/>
        <DigestValue>+/YHh/N0Ev+n2rT0AMOOxG5psQbzANaDQRWGyXg2YbY=</DigestValue>
      </Reference>
      <Reference URI="/xl/printerSettings/printerSettings4.bin?ContentType=application/vnd.openxmlformats-officedocument.spreadsheetml.printerSettings">
        <DigestMethod Algorithm="http://www.w3.org/2001/04/xmlenc#sha256"/>
        <DigestValue>6EIO3e21bOwbnjKQz+zIjr+Pxwab/m+Z7ldhrhyDrNE=</DigestValue>
      </Reference>
      <Reference URI="/xl/printerSettings/printerSettings5.bin?ContentType=application/vnd.openxmlformats-officedocument.spreadsheetml.printerSettings">
        <DigestMethod Algorithm="http://www.w3.org/2001/04/xmlenc#sha256"/>
        <DigestValue>wLiy6LpEuHxBnsxzQ892jbm/w59pzVZlxGs3Du30RNs=</DigestValue>
      </Reference>
      <Reference URI="/xl/printerSettings/printerSettings6.bin?ContentType=application/vnd.openxmlformats-officedocument.spreadsheetml.printerSettings">
        <DigestMethod Algorithm="http://www.w3.org/2001/04/xmlenc#sha256"/>
        <DigestValue>z5P9bB4HRRfEpxFloGfdvJTF1GfmKW05G/1can4+m3c=</DigestValue>
      </Reference>
      <Reference URI="/xl/printerSettings/printerSettings7.bin?ContentType=application/vnd.openxmlformats-officedocument.spreadsheetml.printerSettings">
        <DigestMethod Algorithm="http://www.w3.org/2001/04/xmlenc#sha256"/>
        <DigestValue>9Be+zxDNqn1RZ4N674e+0nh/M/HZJqZ+GH4JZcs4ELw=</DigestValue>
      </Reference>
      <Reference URI="/xl/printerSettings/printerSettings8.bin?ContentType=application/vnd.openxmlformats-officedocument.spreadsheetml.printerSettings">
        <DigestMethod Algorithm="http://www.w3.org/2001/04/xmlenc#sha256"/>
        <DigestValue>IoRk+euY3MmEUK25w2GtNB2ANJ6OFJWUPtoEngmPwW8=</DigestValue>
      </Reference>
      <Reference URI="/xl/printerSettings/printerSettings9.bin?ContentType=application/vnd.openxmlformats-officedocument.spreadsheetml.printerSettings">
        <DigestMethod Algorithm="http://www.w3.org/2001/04/xmlenc#sha256"/>
        <DigestValue>65HmRJWJgvhu+CrYG29HtBuydpnJERnHCph9tM/PVxE=</DigestValue>
      </Reference>
      <Reference URI="/xl/sharedStrings.xml?ContentType=application/vnd.openxmlformats-officedocument.spreadsheetml.sharedStrings+xml">
        <DigestMethod Algorithm="http://www.w3.org/2001/04/xmlenc#sha256"/>
        <DigestValue>V3J9RdA5M2nq0dvhnqhhPWb7YibAvcKQHp27jYe4NIw=</DigestValue>
      </Reference>
      <Reference URI="/xl/styles.xml?ContentType=application/vnd.openxmlformats-officedocument.spreadsheetml.styles+xml">
        <DigestMethod Algorithm="http://www.w3.org/2001/04/xmlenc#sha256"/>
        <DigestValue>kRpaRfzESpIOrnV0NQWnCwy5URAzROCo5ka7Y1Yl4o0=</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uspAJk00SiHJzMXU9V7DXiO1rbgwbc6qOS1MDvNBLII=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Bmt1cHOQ7BGUQw4kVSHfuPeV+RDKlR9ppoKRcS8sORs=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a44YNjtiym0S9exNLLrYg/u0IjW9EHsUCQlLPMlbO/o=</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BW13LjEKaEXRjIa2jXYQllSRmBFgqp8rbML9TX2/npU=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vgrJTlt6RwWrMkk4WPmisSEI31GHtn8zg9qutIl0u+c=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7KnOMn7UlXli3Jy1eYmN5veK0HI9TOlohTDdyttJaLI=</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oCA/gRRRvc+jJc1iCaZLWrOziIRnDRXjxvYvv33q2GU=</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xv7bbWJl9/Jwc8tff6wURLx6BpwqUhB7D4UUjtatX1Y=</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aUH3EIC3LJ1WlPFqNXrO/jOyW/nktb+VO6C48U39/oI=</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k432tqojAmZglSJMpQHY06sOwkUHw93eXxXEqXwyorw=</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xwsv2H/gebHOpn0u17DPxoNhPhoF79jqTl8wgDpXcoc=</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tDoQKO/BkLp4kR3UztCc7PA22VmRNizbvJ+5Z2HWEFU=</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rLdvf3yY2ekrKu60idP2MsLKORy6SOjqi0FnsyMynGM=</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HTYaQi0KtdQ+B1oDWji35M/0dutqOPx8jsY1TtQMpYg=</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g+lUxrbi/VMbCtEnyHbMjSNjG5WBw/3Kqb/s9D39uLA=</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k1lyfwqmmD/+IoVTg0kz9LzXUr1Uk3Si/nXVc+rnGMI=</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3BU9j2nE/T0n7gCQLFZTcYggRvLBqeLDRh+2LLtPr1I=</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SLbDqzM9XNc/LhYmk/0iU/Kvn4hiGXSRxlTy1v6QxrI=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zfCyyYBWrRPIRx4u7Fx682mxSkwzBrZoN9RFmPpNteM=</DigestValue>
      </Reference>
      <Reference URI="/xl/worksheets/sheet10.xml?ContentType=application/vnd.openxmlformats-officedocument.spreadsheetml.worksheet+xml">
        <DigestMethod Algorithm="http://www.w3.org/2001/04/xmlenc#sha256"/>
        <DigestValue>oysoEPJA4pcqVA8kbJiTm+9ioNXTakSZG5dUxSQYzvs=</DigestValue>
      </Reference>
      <Reference URI="/xl/worksheets/sheet11.xml?ContentType=application/vnd.openxmlformats-officedocument.spreadsheetml.worksheet+xml">
        <DigestMethod Algorithm="http://www.w3.org/2001/04/xmlenc#sha256"/>
        <DigestValue>vgbjcGV54N5rCuXfeKLOyZ0TnAP2v2a1lNJL9fHweKo=</DigestValue>
      </Reference>
      <Reference URI="/xl/worksheets/sheet12.xml?ContentType=application/vnd.openxmlformats-officedocument.spreadsheetml.worksheet+xml">
        <DigestMethod Algorithm="http://www.w3.org/2001/04/xmlenc#sha256"/>
        <DigestValue>zuGEHJerxCvN0q2QgVqEERWOs3PWAkFOE0f1CchTVyY=</DigestValue>
      </Reference>
      <Reference URI="/xl/worksheets/sheet13.xml?ContentType=application/vnd.openxmlformats-officedocument.spreadsheetml.worksheet+xml">
        <DigestMethod Algorithm="http://www.w3.org/2001/04/xmlenc#sha256"/>
        <DigestValue>lrMEzm/WLMr/aS4jFsR5m4FLvhq4T3kpitwBl3V5/LQ=</DigestValue>
      </Reference>
      <Reference URI="/xl/worksheets/sheet14.xml?ContentType=application/vnd.openxmlformats-officedocument.spreadsheetml.worksheet+xml">
        <DigestMethod Algorithm="http://www.w3.org/2001/04/xmlenc#sha256"/>
        <DigestValue>BUdF33jqOiGQtL7KC4wk2wWepfMn4tJfL+SEwDrOEDg=</DigestValue>
      </Reference>
      <Reference URI="/xl/worksheets/sheet15.xml?ContentType=application/vnd.openxmlformats-officedocument.spreadsheetml.worksheet+xml">
        <DigestMethod Algorithm="http://www.w3.org/2001/04/xmlenc#sha256"/>
        <DigestValue>1jUjgUkhBpdT0qIHiAZOtpu70PF9GySwLaPaH4xpgP8=</DigestValue>
      </Reference>
      <Reference URI="/xl/worksheets/sheet16.xml?ContentType=application/vnd.openxmlformats-officedocument.spreadsheetml.worksheet+xml">
        <DigestMethod Algorithm="http://www.w3.org/2001/04/xmlenc#sha256"/>
        <DigestValue>2P3YARI8qKFVzaXEt9XybnhynHwJYhkliKwNhNsgDiw=</DigestValue>
      </Reference>
      <Reference URI="/xl/worksheets/sheet17.xml?ContentType=application/vnd.openxmlformats-officedocument.spreadsheetml.worksheet+xml">
        <DigestMethod Algorithm="http://www.w3.org/2001/04/xmlenc#sha256"/>
        <DigestValue>OANHSX36Pl88V6tbDoBnRPcqUtQXvSdAQexG6y4kNUU=</DigestValue>
      </Reference>
      <Reference URI="/xl/worksheets/sheet18.xml?ContentType=application/vnd.openxmlformats-officedocument.spreadsheetml.worksheet+xml">
        <DigestMethod Algorithm="http://www.w3.org/2001/04/xmlenc#sha256"/>
        <DigestValue>fQgtX9+Bt3SXTeFCXEiyEeNon86A0u6ttXqjFqhRRCI=</DigestValue>
      </Reference>
      <Reference URI="/xl/worksheets/sheet19.xml?ContentType=application/vnd.openxmlformats-officedocument.spreadsheetml.worksheet+xml">
        <DigestMethod Algorithm="http://www.w3.org/2001/04/xmlenc#sha256"/>
        <DigestValue>c+gbflQsp3ZgGN5gBO4BUDP0z45rvohBc7RF88suBqc=</DigestValue>
      </Reference>
      <Reference URI="/xl/worksheets/sheet2.xml?ContentType=application/vnd.openxmlformats-officedocument.spreadsheetml.worksheet+xml">
        <DigestMethod Algorithm="http://www.w3.org/2001/04/xmlenc#sha256"/>
        <DigestValue>7f2CfO6hIn/Q88T2ZMyi189Ds18QU+vHsQo83tiakko=</DigestValue>
      </Reference>
      <Reference URI="/xl/worksheets/sheet20.xml?ContentType=application/vnd.openxmlformats-officedocument.spreadsheetml.worksheet+xml">
        <DigestMethod Algorithm="http://www.w3.org/2001/04/xmlenc#sha256"/>
        <DigestValue>QsJwZonVq38cG6UK6YgZY4NyugqeWiMHFjfiB1SuttU=</DigestValue>
      </Reference>
      <Reference URI="/xl/worksheets/sheet21.xml?ContentType=application/vnd.openxmlformats-officedocument.spreadsheetml.worksheet+xml">
        <DigestMethod Algorithm="http://www.w3.org/2001/04/xmlenc#sha256"/>
        <DigestValue>bthT72AdTWaSCpnFIyUor/HsfUSbHULixaSxqUDitY4=</DigestValue>
      </Reference>
      <Reference URI="/xl/worksheets/sheet22.xml?ContentType=application/vnd.openxmlformats-officedocument.spreadsheetml.worksheet+xml">
        <DigestMethod Algorithm="http://www.w3.org/2001/04/xmlenc#sha256"/>
        <DigestValue>HwSZIGtnW4UR+nula4Z7vvQQiiKUk0qYcbC4Y9vb4Y0=</DigestValue>
      </Reference>
      <Reference URI="/xl/worksheets/sheet23.xml?ContentType=application/vnd.openxmlformats-officedocument.spreadsheetml.worksheet+xml">
        <DigestMethod Algorithm="http://www.w3.org/2001/04/xmlenc#sha256"/>
        <DigestValue>iGtjuIq1n9K+NF8zApR+vqRhkuJT9lXsvxCUdUxaGCw=</DigestValue>
      </Reference>
      <Reference URI="/xl/worksheets/sheet24.xml?ContentType=application/vnd.openxmlformats-officedocument.spreadsheetml.worksheet+xml">
        <DigestMethod Algorithm="http://www.w3.org/2001/04/xmlenc#sha256"/>
        <DigestValue>N/C1OLzfl0Hpc0Z2x27MV+X5oCzr4P/MPaI1+PtX3xY=</DigestValue>
      </Reference>
      <Reference URI="/xl/worksheets/sheet25.xml?ContentType=application/vnd.openxmlformats-officedocument.spreadsheetml.worksheet+xml">
        <DigestMethod Algorithm="http://www.w3.org/2001/04/xmlenc#sha256"/>
        <DigestValue>n18BECCCpSvPShZqzMERTrnjqnaHaCpqU/cWcMCc4Q8=</DigestValue>
      </Reference>
      <Reference URI="/xl/worksheets/sheet26.xml?ContentType=application/vnd.openxmlformats-officedocument.spreadsheetml.worksheet+xml">
        <DigestMethod Algorithm="http://www.w3.org/2001/04/xmlenc#sha256"/>
        <DigestValue>oKIdUGZbZ91i1MR/6IAM7yB11XbPfY3+g6O2bUJScZE=</DigestValue>
      </Reference>
      <Reference URI="/xl/worksheets/sheet27.xml?ContentType=application/vnd.openxmlformats-officedocument.spreadsheetml.worksheet+xml">
        <DigestMethod Algorithm="http://www.w3.org/2001/04/xmlenc#sha256"/>
        <DigestValue>6dZGLew4+2vmZPNo0RwxtEUcqGUXsJysT3Rs66ITz0Y=</DigestValue>
      </Reference>
      <Reference URI="/xl/worksheets/sheet28.xml?ContentType=application/vnd.openxmlformats-officedocument.spreadsheetml.worksheet+xml">
        <DigestMethod Algorithm="http://www.w3.org/2001/04/xmlenc#sha256"/>
        <DigestValue>sV0CVvn2FCF/7pBPshnOyO/AAJa/QD6vMTwOTRpNs5o=</DigestValue>
      </Reference>
      <Reference URI="/xl/worksheets/sheet29.xml?ContentType=application/vnd.openxmlformats-officedocument.spreadsheetml.worksheet+xml">
        <DigestMethod Algorithm="http://www.w3.org/2001/04/xmlenc#sha256"/>
        <DigestValue>tKULH1SevM3wpOHA6P5+9xqERdR4DupZrkiw40oIs4U=</DigestValue>
      </Reference>
      <Reference URI="/xl/worksheets/sheet3.xml?ContentType=application/vnd.openxmlformats-officedocument.spreadsheetml.worksheet+xml">
        <DigestMethod Algorithm="http://www.w3.org/2001/04/xmlenc#sha256"/>
        <DigestValue>Tso7BIX1BuRRTq9YiI9sbJoFHM1HiFIP18LghcGHvfA=</DigestValue>
      </Reference>
      <Reference URI="/xl/worksheets/sheet30.xml?ContentType=application/vnd.openxmlformats-officedocument.spreadsheetml.worksheet+xml">
        <DigestMethod Algorithm="http://www.w3.org/2001/04/xmlenc#sha256"/>
        <DigestValue>5a00Gv+crVUe0uLLnxLgLdBLtKsyLw9qXjrjDU29vA8=</DigestValue>
      </Reference>
      <Reference URI="/xl/worksheets/sheet31.xml?ContentType=application/vnd.openxmlformats-officedocument.spreadsheetml.worksheet+xml">
        <DigestMethod Algorithm="http://www.w3.org/2001/04/xmlenc#sha256"/>
        <DigestValue>RZCSIWgmpLFSUPiVQZkNCcSD2b9hLadOopjCBcPCLCs=</DigestValue>
      </Reference>
      <Reference URI="/xl/worksheets/sheet32.xml?ContentType=application/vnd.openxmlformats-officedocument.spreadsheetml.worksheet+xml">
        <DigestMethod Algorithm="http://www.w3.org/2001/04/xmlenc#sha256"/>
        <DigestValue>e/rLjJIqbhvfAz49ZoOQ1VIXsUrLms1qWyowdLcgEIg=</DigestValue>
      </Reference>
      <Reference URI="/xl/worksheets/sheet33.xml?ContentType=application/vnd.openxmlformats-officedocument.spreadsheetml.worksheet+xml">
        <DigestMethod Algorithm="http://www.w3.org/2001/04/xmlenc#sha256"/>
        <DigestValue>T2/8DIbNOkK86Jup5WEHBBfNBmCP22k4VTmYesUnFtc=</DigestValue>
      </Reference>
      <Reference URI="/xl/worksheets/sheet34.xml?ContentType=application/vnd.openxmlformats-officedocument.spreadsheetml.worksheet+xml">
        <DigestMethod Algorithm="http://www.w3.org/2001/04/xmlenc#sha256"/>
        <DigestValue>w92J7SlIUHxROzXb+HXXWiMt0JTirqD0Mdhhiuvurt4=</DigestValue>
      </Reference>
      <Reference URI="/xl/worksheets/sheet35.xml?ContentType=application/vnd.openxmlformats-officedocument.spreadsheetml.worksheet+xml">
        <DigestMethod Algorithm="http://www.w3.org/2001/04/xmlenc#sha256"/>
        <DigestValue>Xv9NbVf5H1rOE+KDOLHgcEpdnu+OydJcRvvnOkm01k4=</DigestValue>
      </Reference>
      <Reference URI="/xl/worksheets/sheet36.xml?ContentType=application/vnd.openxmlformats-officedocument.spreadsheetml.worksheet+xml">
        <DigestMethod Algorithm="http://www.w3.org/2001/04/xmlenc#sha256"/>
        <DigestValue>3wAeoijP/pcgkLoMgI7B9vx5mP0rWIe1UG95K7sLlZ0=</DigestValue>
      </Reference>
      <Reference URI="/xl/worksheets/sheet37.xml?ContentType=application/vnd.openxmlformats-officedocument.spreadsheetml.worksheet+xml">
        <DigestMethod Algorithm="http://www.w3.org/2001/04/xmlenc#sha256"/>
        <DigestValue>vnDj9N01/gEBKkiZrRc/yfJtdS7cqo9HhKYKpeVQrRU=</DigestValue>
      </Reference>
      <Reference URI="/xl/worksheets/sheet38.xml?ContentType=application/vnd.openxmlformats-officedocument.spreadsheetml.worksheet+xml">
        <DigestMethod Algorithm="http://www.w3.org/2001/04/xmlenc#sha256"/>
        <DigestValue>V6pzQ/wHnsqfpDBqsmvCaZyzc41oepdsJHhjU0ltla8=</DigestValue>
      </Reference>
      <Reference URI="/xl/worksheets/sheet39.xml?ContentType=application/vnd.openxmlformats-officedocument.spreadsheetml.worksheet+xml">
        <DigestMethod Algorithm="http://www.w3.org/2001/04/xmlenc#sha256"/>
        <DigestValue>y7RmMNU9LO3OScs180TSsrIZJbdMusiaEiCv2u7/sIo=</DigestValue>
      </Reference>
      <Reference URI="/xl/worksheets/sheet4.xml?ContentType=application/vnd.openxmlformats-officedocument.spreadsheetml.worksheet+xml">
        <DigestMethod Algorithm="http://www.w3.org/2001/04/xmlenc#sha256"/>
        <DigestValue>rgmQFjh0JKtlRlBMLoOGXNX2enptnua2B2KlAusxsec=</DigestValue>
      </Reference>
      <Reference URI="/xl/worksheets/sheet40.xml?ContentType=application/vnd.openxmlformats-officedocument.spreadsheetml.worksheet+xml">
        <DigestMethod Algorithm="http://www.w3.org/2001/04/xmlenc#sha256"/>
        <DigestValue>0Z/wJBgbOcxSU2wJjV4Hlbj1FgcYDyGa/QG0J02aJ9k=</DigestValue>
      </Reference>
      <Reference URI="/xl/worksheets/sheet41.xml?ContentType=application/vnd.openxmlformats-officedocument.spreadsheetml.worksheet+xml">
        <DigestMethod Algorithm="http://www.w3.org/2001/04/xmlenc#sha256"/>
        <DigestValue>wykeKC4AozPEl1x1gxX77E7mAu7qutu/AC4qnP49QQ0=</DigestValue>
      </Reference>
      <Reference URI="/xl/worksheets/sheet42.xml?ContentType=application/vnd.openxmlformats-officedocument.spreadsheetml.worksheet+xml">
        <DigestMethod Algorithm="http://www.w3.org/2001/04/xmlenc#sha256"/>
        <DigestValue>aHGW1PkwSixnolY3wsOZ30ZF4F7FIDbXk40/H1jWHUI=</DigestValue>
      </Reference>
      <Reference URI="/xl/worksheets/sheet43.xml?ContentType=application/vnd.openxmlformats-officedocument.spreadsheetml.worksheet+xml">
        <DigestMethod Algorithm="http://www.w3.org/2001/04/xmlenc#sha256"/>
        <DigestValue>GxnpZ2IVoTLjCNCj3WHvwyACzbK7Rf/ctH3Maft+9bk=</DigestValue>
      </Reference>
      <Reference URI="/xl/worksheets/sheet44.xml?ContentType=application/vnd.openxmlformats-officedocument.spreadsheetml.worksheet+xml">
        <DigestMethod Algorithm="http://www.w3.org/2001/04/xmlenc#sha256"/>
        <DigestValue>IhnHBtRIIFm0u1KBpMflyc6oKcqSZ+XfwU6z3UxBWk0=</DigestValue>
      </Reference>
      <Reference URI="/xl/worksheets/sheet45.xml?ContentType=application/vnd.openxmlformats-officedocument.spreadsheetml.worksheet+xml">
        <DigestMethod Algorithm="http://www.w3.org/2001/04/xmlenc#sha256"/>
        <DigestValue>nyCAecy7mC9bS2N/vCAs17Dl66v/5frv0xqHCOX0R0E=</DigestValue>
      </Reference>
      <Reference URI="/xl/worksheets/sheet46.xml?ContentType=application/vnd.openxmlformats-officedocument.spreadsheetml.worksheet+xml">
        <DigestMethod Algorithm="http://www.w3.org/2001/04/xmlenc#sha256"/>
        <DigestValue>zfi1pVfCx8Dk2pcRnYg3FpgMGlBGGnp5bEU2hJKMCDs=</DigestValue>
      </Reference>
      <Reference URI="/xl/worksheets/sheet47.xml?ContentType=application/vnd.openxmlformats-officedocument.spreadsheetml.worksheet+xml">
        <DigestMethod Algorithm="http://www.w3.org/2001/04/xmlenc#sha256"/>
        <DigestValue>Q56/zzcEa8DB7JKIJJMqcmkMeLyBqVpmuQsSnpun1Pk=</DigestValue>
      </Reference>
      <Reference URI="/xl/worksheets/sheet5.xml?ContentType=application/vnd.openxmlformats-officedocument.spreadsheetml.worksheet+xml">
        <DigestMethod Algorithm="http://www.w3.org/2001/04/xmlenc#sha256"/>
        <DigestValue>it5vw5/90MqT7B1VkpY8KmOLhQA1lRGmU1ggXaBaVl4=</DigestValue>
      </Reference>
      <Reference URI="/xl/worksheets/sheet6.xml?ContentType=application/vnd.openxmlformats-officedocument.spreadsheetml.worksheet+xml">
        <DigestMethod Algorithm="http://www.w3.org/2001/04/xmlenc#sha256"/>
        <DigestValue>QaaMSeTQGdqjIwCV2cDWe7vXgmZO91h138tHRRd4Lno=</DigestValue>
      </Reference>
      <Reference URI="/xl/worksheets/sheet7.xml?ContentType=application/vnd.openxmlformats-officedocument.spreadsheetml.worksheet+xml">
        <DigestMethod Algorithm="http://www.w3.org/2001/04/xmlenc#sha256"/>
        <DigestValue>vU0PIKLqwgpVz+kJD3gmbHoEQqg6TvQFRCOvZZewNX4=</DigestValue>
      </Reference>
      <Reference URI="/xl/worksheets/sheet8.xml?ContentType=application/vnd.openxmlformats-officedocument.spreadsheetml.worksheet+xml">
        <DigestMethod Algorithm="http://www.w3.org/2001/04/xmlenc#sha256"/>
        <DigestValue>8e/UD4baXn0GKht8UpmWuPKLP1JDQRW/9NmcDwQcEkY=</DigestValue>
      </Reference>
      <Reference URI="/xl/worksheets/sheet9.xml?ContentType=application/vnd.openxmlformats-officedocument.spreadsheetml.worksheet+xml">
        <DigestMethod Algorithm="http://www.w3.org/2001/04/xmlenc#sha256"/>
        <DigestValue>a26ixWfJO4+xBCI1YvHnOqoLLK9b0/WFo4GQybl9gBA=</DigestValue>
      </Reference>
    </Manifest>
    <SignatureProperties>
      <SignatureProperty Id="idSignatureTime" Target="#idPackageSignature">
        <mdssi:SignatureTime xmlns:mdssi="http://schemas.openxmlformats.org/package/2006/digital-signature">
          <mdssi:Format>YYYY-MM-DDThh:mm:ssTZD</mdssi:Format>
          <mdssi:Value>2024-04-12T20:20:21Z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OfficeVersion>
          <ApplicationVersion>16.0</ApplicationVersion>
          <Monitors>1</Monitors>
          <HorizontalResolution>1600</HorizontalResolution>
          <VerticalResolution>900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2024-04-12T20:20:21Z</xd:SigningTime>
          <xd:SigningCertificate>
            <xd:Cert>
              <xd:CertDigest>
                <DigestMethod Algorithm="http://www.w3.org/2001/04/xmlenc#sha256"/>
                <DigestValue>gitP0sfJTLVIBLZd1AtYyzvGs1lGeUc2+XbtsSDJnkg=</DigestValue>
              </xd:CertDigest>
              <xd:IssuerSerial>
                <X509IssuerName>SERIALNUMBER=RUC80080610-7, CN=CODE100 S.A., OU=Prestador Cualificado de Servicios de Confianza, O=ICPP, C=PY</X509IssuerName>
                <X509SerialNumber>4925351676056497337429617247724083083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RrlGdRWMuBRftbFYXmZodG9TQ3cCobFDOUn0s+De+DA=</DigestValue>
    </Reference>
    <Reference Type="http://www.w3.org/2000/09/xmldsig#Object" URI="#idOfficeObject">
      <DigestMethod Algorithm="http://www.w3.org/2001/04/xmlenc#sha256"/>
      <DigestValue>vksi4kJl1NKgezC4RvfN1h2xGWPtvBf5mkx4hTyyvg8=</DigestValue>
    </Reference>
    <Reference Type="http://uri.etsi.org/01903#SignedProperties" URI="#idSignedProperties">
      <Transforms>
        <Transform Algorithm="http://www.w3.org/TR/2001/REC-xml-c14n-20010315"/>
      </Transforms>
      <DigestMethod Algorithm="http://www.w3.org/2001/04/xmlenc#sha256"/>
      <DigestValue>EEDxzyp1f8YMs7haYn/YDFOVliTn4GlLbnOIE2br8I4=</DigestValue>
    </Reference>
  </SignedInfo>
  <SignatureValue>LfR/6B5sscGd2PLExD8Kw+qcdAjttazJE3kVRkOPoQ2iGmcWX/maZAY1hNuhMTVdkeIBULPim2nz
7QNuBPrx1YJjwOakKcvCuyYgDeKTNl4F7FeEKIt9XDycmb9Y+JCWj2+pB5/xNvAcCSg4nDYdCrJE
tCYCS7nUrNSeYvvpDAXEdslFNp8ZVX4PvN9y7E+HKZMBju5ij+3Nkvqq2xN2t7qxR7NGG61sYxIC
aq0gHo3nW95Xcep9e5uQk3DbH2zPNgxzOyskDt4CoPoZcYzDZIDvoTYC3Gz0COr2OTPc1QoA52hg
/OM/PrPVYrdmyuAAG6+N0ckUXXyeTeiqNdKAGQ==</SignatureValue>
  <KeyInfo>
    <X509Data>
      <X509Certificate>MIIIkzCCBnugAwIBAgIQdXSFZTUILCtlLRKc6XTaCDANBgkqhkiG9w0BAQsFADCBgTEWMBQGA1UEBRMNUlVDODAwODAwOTktMDERMA8GA1UEAxMIVklUIFMuQS4xODA2BgNVBAsML1ByZXN0YWRvciBDdWFsaWZpY2FkbyBkZSBTZXJ2aWNpb3MgZGUgQ29uZmlhbnphMQ0wCwYDVQQKDARJQ1BQMQswCQYDVQQGEwJQWTAeFw0yMzEwMTYxMDM4MjBaFw0yNTEwMTYxMDM4MjBaMIG7MRUwEwYDVQQqDAxNSUdVRUwgQU5HRUwxFzAVBgNVBAQMDlNPSUxBTiBHSU1FTkVaMRIwEAYDVQQFEwlDSTIxMzE2MjYxJDAiBgNVBAMMG01JR1VFTCBBTkdFTCBTT0lMQU4gR0lNRU5FWjELMAkGA1UECwwCRjIxNTAzBgNVBAoMLENFUlRJRklDQURPIENVQUxJRklDQURPIERFIEZJUk1BIEVMRUNUUk9OSUNBMQswCQYDVQQGEwJQWTCCASIwDQYJKoZIhvcNAQEBBQADggEPADCCAQoCggEBAPqX+gaqWunEpB7ksFd7UzB/r3+g3K5tXJ15MHD19wOhdAq5I5k/vOJtdsw8gzEszkRPP8W7kzvP5Pdo5OH9nz3scUrBnrY8qK07HzdY/pt9Voa9RPouYTMuX25Zemvr/QT9nltUyzFbCE1NFLtIqopMToZiExh+kvLr/ohmmQswDkoUW6twvI7MEjKxoGzKokEkLD1kSqBllyTfeECUnBU15YzbuFp2BQwS8G8LwzoBcH+yCnlV9GONsyUA/zGGLgXLJfxh8t3Ecue6K6M1qZaZYkyIoajj1ukoao2mD9/DKeFuwd1BeCopEK+EwBsCRD7k9w+qWwIOvzct1tM1XwkCAwEAAaOCA8kwggPFMAwGA1UdEwEB/wQCMAAwDgYDVR0PAQH/BAQDAgXgMCwGA1UdJQEB/wQiMCAGCCsGAQUFBwMEBggrBgEFBQcDAgYKKwYBBAGCNxQCAjAdBgNVHQ4EFgQUwg8sSoXrqNufKd9ERxXHqpgFmz4wHwYDVR0jBBgwFoAUu2URK2fthjggHChnGRQEZeqRobMwggHrBgNVHSAEggHiMIIB3jCCAdoGDCsGAQQBgtlKAQEBBzCCAcgwMQYIKwYBBQUHAgEWJWh0dHBzOi8vd3d3LmVmaXJtYS5jb20ucHkvcmVwb3NpdG9yaW8wgc8GCCsGAQUFBwICMIHCGoG/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UgYDVR0RBEswSYEbTUlHVUVMLlNPSUxBTkBSSUVERVI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LSPX5urm1PxVs2b4m7pLI3J+mjKtyxstI3CpUTyXKv5R3PBLnkOQv6YJfu8V4rd+jwBNSYhJhI7vdQ6v5CUOhgHnUqbhcCjXK8XIOQ3mHw/6rXY2Z9bdCEMiee50qpcslWMuwXOSbzW2i9bw2o9Wk0umkEy4w+nLrIW0tb0QAMSWUr/9w+XxqTiPntN/JOXH6yLo/ivS91bnS4gBYFLtoq/E2Bo+8PaXv5fR31a+aFwC7rPxZXfN83yU57TcX8UD8JPZ7t3aNja1hi2k6XkM9xm4CcAxgoHxcpX7pkHZk2utvaoe8Oir8zBuXJLKLMRGJBLg16NT7TVpbx459Vc8hAxbOvnsQFFpmc04sMjmTeVlT/nshRpCRurmepC7anQYem17n2DB3XC0m+qgY1W9kPOOQDW+8v1oSmw1k4HXhpK1+kZk7mfe7UM15LRNoV5xW5/Ua1i5fUoyDPHV2tnby2yVh74IQPxT9dCbsp2/FQnukdPDaBacBj3tbP9H8zOUb6CK/MhCUbHbYIpDG0Cy4hvu52EuHJLuPgraujRlYA6E3FI15FHH4EgPWdNVwbpqN2qi/cbY2SMcARfWBWpClA/RCeXVG/Zyzxf3mV3D3m5Xw/LAcgJZU+JBfHUD8vHYkUcLzEnuw2mNUkCJGQuE9/Ow+pRALDmpfp1L5bdt9L/</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3"/>
          </Transform>
          <Transform Algorithm="http://www.w3.org/TR/2001/REC-xml-c14n-20010315"/>
        </Transforms>
        <DigestMethod Algorithm="http://www.w3.org/2001/04/xmlenc#sha256"/>
        <DigestValue>hNe+w3gqzPAnvfm+I9f3d4bSE6xgn8maxebKv+a0/Lk=</DigestValue>
      </Reference>
      <Reference URI="/xl/calcChain.xml?ContentType=application/vnd.openxmlformats-officedocument.spreadsheetml.calcChain+xml">
        <DigestMethod Algorithm="http://www.w3.org/2001/04/xmlenc#sha256"/>
        <DigestValue>YKCO5C4zmMOKbOLlZmHbAeWJBQ17QsS6zP8M/HFgX74=</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y+aQ+TzmCHyq3rn6BtcGIbItxLifq+yUrwp6BAMUTlk=</DigestValue>
      </Reference>
      <Reference URI="/xl/drawings/drawing1.xml?ContentType=application/vnd.openxmlformats-officedocument.drawing+xml">
        <DigestMethod Algorithm="http://www.w3.org/2001/04/xmlenc#sha256"/>
        <DigestValue>fijNDIYrwvOirM2fbUCudMaN3p81w3N8U7oGkHKnu5Y=</DigestValue>
      </Reference>
      <Reference URI="/xl/drawings/drawing2.xml?ContentType=application/vnd.openxmlformats-officedocument.drawing+xml">
        <DigestMethod Algorithm="http://www.w3.org/2001/04/xmlenc#sha256"/>
        <DigestValue>R9TH+ofxIcjbNqJudVhhXhnM8bbUs1qbt17x8kY94HU=</DigestValue>
      </Reference>
      <Reference URI="/xl/drawings/drawing3.xml?ContentType=application/vnd.openxmlformats-officedocument.drawing+xml">
        <DigestMethod Algorithm="http://www.w3.org/2001/04/xmlenc#sha256"/>
        <DigestValue>lz/Hu2LJxjS+3XRv/nO+wqTXvMii3ihgy61xCMoLulg=</DigestValue>
      </Reference>
      <Reference URI="/xl/media/image1.png?ContentType=image/png">
        <DigestMethod Algorithm="http://www.w3.org/2001/04/xmlenc#sha256"/>
        <DigestValue>RJZkomf18YALunTB7k5cnr+rzZEe72Am0ekk+OYIV2g=</DigestValue>
      </Reference>
      <Reference URI="/xl/media/image2.emf?ContentType=image/x-emf">
        <DigestMethod Algorithm="http://www.w3.org/2001/04/xmlenc#sha256"/>
        <DigestValue>2Nvfxx/2C1Y0xlyObarjEtNJrK6Cs7lMxn3o7n5LITY=</DigestValue>
      </Reference>
      <Reference URI="/xl/printerSettings/printerSettings1.bin?ContentType=application/vnd.openxmlformats-officedocument.spreadsheetml.printerSettings">
        <DigestMethod Algorithm="http://www.w3.org/2001/04/xmlenc#sha256"/>
        <DigestValue>NJOPursJYaxU0Kdf6+A8kREnXPIHc2X+HMLM/usSuxI=</DigestValue>
      </Reference>
      <Reference URI="/xl/printerSettings/printerSettings10.bin?ContentType=application/vnd.openxmlformats-officedocument.spreadsheetml.printerSettings">
        <DigestMethod Algorithm="http://www.w3.org/2001/04/xmlenc#sha256"/>
        <DigestValue>/BMTatpkz+j70fQcGTIufGmOYdP7FaKjnRnp305RY1w=</DigestValue>
      </Reference>
      <Reference URI="/xl/printerSettings/printerSettings11.bin?ContentType=application/vnd.openxmlformats-officedocument.spreadsheetml.printerSettings">
        <DigestMethod Algorithm="http://www.w3.org/2001/04/xmlenc#sha256"/>
        <DigestValue>X1wApN+qFry5K6cLffsuwsqi+WKyF6nsBE/z2zCUOHY=</DigestValue>
      </Reference>
      <Reference URI="/xl/printerSettings/printerSettings12.bin?ContentType=application/vnd.openxmlformats-officedocument.spreadsheetml.printerSettings">
        <DigestMethod Algorithm="http://www.w3.org/2001/04/xmlenc#sha256"/>
        <DigestValue>lhqNU7rBRuoOJmmM9bzOZSyyB084+UHPE3b+4bG2W2E=</DigestValue>
      </Reference>
      <Reference URI="/xl/printerSettings/printerSettings13.bin?ContentType=application/vnd.openxmlformats-officedocument.spreadsheetml.printerSettings">
        <DigestMethod Algorithm="http://www.w3.org/2001/04/xmlenc#sha256"/>
        <DigestValue>tVOuYuRrdzbo8LP45TcsSYVclOdSaPaGljr1PpHM/4g=</DigestValue>
      </Reference>
      <Reference URI="/xl/printerSettings/printerSettings14.bin?ContentType=application/vnd.openxmlformats-officedocument.spreadsheetml.printerSettings">
        <DigestMethod Algorithm="http://www.w3.org/2001/04/xmlenc#sha256"/>
        <DigestValue>+/YHh/N0Ev+n2rT0AMOOxG5psQbzANaDQRWGyXg2YbY=</DigestValue>
      </Reference>
      <Reference URI="/xl/printerSettings/printerSettings15.bin?ContentType=application/vnd.openxmlformats-officedocument.spreadsheetml.printerSettings">
        <DigestMethod Algorithm="http://www.w3.org/2001/04/xmlenc#sha256"/>
        <DigestValue>hn9N2FuhLED1G+oO9NyaIcvvOOi+Obt7ukBjap+G5yY=</DigestValue>
      </Reference>
      <Reference URI="/xl/printerSettings/printerSettings16.bin?ContentType=application/vnd.openxmlformats-officedocument.spreadsheetml.printerSettings">
        <DigestMethod Algorithm="http://www.w3.org/2001/04/xmlenc#sha256"/>
        <DigestValue>W60DOaMNKE3hnF3jGgzuWKmd7CLzYVTEkDeJ+cCrPlc=</DigestValue>
      </Reference>
      <Reference URI="/xl/printerSettings/printerSettings17.bin?ContentType=application/vnd.openxmlformats-officedocument.spreadsheetml.printerSettings">
        <DigestMethod Algorithm="http://www.w3.org/2001/04/xmlenc#sha256"/>
        <DigestValue>9Be+zxDNqn1RZ4N674e+0nh/M/HZJqZ+GH4JZcs4ELw=</DigestValue>
      </Reference>
      <Reference URI="/xl/printerSettings/printerSettings18.bin?ContentType=application/vnd.openxmlformats-officedocument.spreadsheetml.printerSettings">
        <DigestMethod Algorithm="http://www.w3.org/2001/04/xmlenc#sha256"/>
        <DigestValue>65HmRJWJgvhu+CrYG29HtBuydpnJERnHCph9tM/PVxE=</DigestValue>
      </Reference>
      <Reference URI="/xl/printerSettings/printerSettings19.bin?ContentType=application/vnd.openxmlformats-officedocument.spreadsheetml.printerSettings">
        <DigestMethod Algorithm="http://www.w3.org/2001/04/xmlenc#sha256"/>
        <DigestValue>tVOuYuRrdzbo8LP45TcsSYVclOdSaPaGljr1PpHM/4g=</DigestValue>
      </Reference>
      <Reference URI="/xl/printerSettings/printerSettings2.bin?ContentType=application/vnd.openxmlformats-officedocument.spreadsheetml.printerSettings">
        <DigestMethod Algorithm="http://www.w3.org/2001/04/xmlenc#sha256"/>
        <DigestValue>Prv5rwic1gcbdzv/vJzc+CzGmU8Y76MbFNf+GcoyCPU=</DigestValue>
      </Reference>
      <Reference URI="/xl/printerSettings/printerSettings20.bin?ContentType=application/vnd.openxmlformats-officedocument.spreadsheetml.printerSettings">
        <DigestMethod Algorithm="http://www.w3.org/2001/04/xmlenc#sha256"/>
        <DigestValue>70ZJu7uP7xJsUeGx6VWNJbjuvzObqLMZAr70ELIceT8=</DigestValue>
      </Reference>
      <Reference URI="/xl/printerSettings/printerSettings21.bin?ContentType=application/vnd.openxmlformats-officedocument.spreadsheetml.printerSettings">
        <DigestMethod Algorithm="http://www.w3.org/2001/04/xmlenc#sha256"/>
        <DigestValue>hn9N2FuhLED1G+oO9NyaIcvvOOi+Obt7ukBjap+G5yY=</DigestValue>
      </Reference>
      <Reference URI="/xl/printerSettings/printerSettings22.bin?ContentType=application/vnd.openxmlformats-officedocument.spreadsheetml.printerSettings">
        <DigestMethod Algorithm="http://www.w3.org/2001/04/xmlenc#sha256"/>
        <DigestValue>kQ+9WA8MC0TftminOUdKw4iWQGfa/xzj8I2rf4ADJIQ=</DigestValue>
      </Reference>
      <Reference URI="/xl/printerSettings/printerSettings23.bin?ContentType=application/vnd.openxmlformats-officedocument.spreadsheetml.printerSettings">
        <DigestMethod Algorithm="http://www.w3.org/2001/04/xmlenc#sha256"/>
        <DigestValue>D604hj6WxySTVTwxIaSAT+tKNxBN0jtm4EvZZbuC5Vw=</DigestValue>
      </Reference>
      <Reference URI="/xl/printerSettings/printerSettings24.bin?ContentType=application/vnd.openxmlformats-officedocument.spreadsheetml.printerSettings">
        <DigestMethod Algorithm="http://www.w3.org/2001/04/xmlenc#sha256"/>
        <DigestValue>W60DOaMNKE3hnF3jGgzuWKmd7CLzYVTEkDeJ+cCrPlc=</DigestValue>
      </Reference>
      <Reference URI="/xl/printerSettings/printerSettings25.bin?ContentType=application/vnd.openxmlformats-officedocument.spreadsheetml.printerSettings">
        <DigestMethod Algorithm="http://www.w3.org/2001/04/xmlenc#sha256"/>
        <DigestValue>CPmghBcq8M3AOC7OD9E4RGQCJ4N82avzjW2vuKZebXA=</DigestValue>
      </Reference>
      <Reference URI="/xl/printerSettings/printerSettings26.bin?ContentType=application/vnd.openxmlformats-officedocument.spreadsheetml.printerSettings">
        <DigestMethod Algorithm="http://www.w3.org/2001/04/xmlenc#sha256"/>
        <DigestValue>ufN0nD6mxnrOWPFBYF0UCxsZfNmakRd0b1j5cNxMSOY=</DigestValue>
      </Reference>
      <Reference URI="/xl/printerSettings/printerSettings27.bin?ContentType=application/vnd.openxmlformats-officedocument.spreadsheetml.printerSettings">
        <DigestMethod Algorithm="http://www.w3.org/2001/04/xmlenc#sha256"/>
        <DigestValue>+/YHh/N0Ev+n2rT0AMOOxG5psQbzANaDQRWGyXg2YbY=</DigestValue>
      </Reference>
      <Reference URI="/xl/printerSettings/printerSettings28.bin?ContentType=application/vnd.openxmlformats-officedocument.spreadsheetml.printerSettings">
        <DigestMethod Algorithm="http://www.w3.org/2001/04/xmlenc#sha256"/>
        <DigestValue>+/YHh/N0Ev+n2rT0AMOOxG5psQbzANaDQRWGyXg2YbY=</DigestValue>
      </Reference>
      <Reference URI="/xl/printerSettings/printerSettings29.bin?ContentType=application/vnd.openxmlformats-officedocument.spreadsheetml.printerSettings">
        <DigestMethod Algorithm="http://www.w3.org/2001/04/xmlenc#sha256"/>
        <DigestValue>tVOuYuRrdzbo8LP45TcsSYVclOdSaPaGljr1PpHM/4g=</DigestValue>
      </Reference>
      <Reference URI="/xl/printerSettings/printerSettings3.bin?ContentType=application/vnd.openxmlformats-officedocument.spreadsheetml.printerSettings">
        <DigestMethod Algorithm="http://www.w3.org/2001/04/xmlenc#sha256"/>
        <DigestValue>+/YHh/N0Ev+n2rT0AMOOxG5psQbzANaDQRWGyXg2YbY=</DigestValue>
      </Reference>
      <Reference URI="/xl/printerSettings/printerSettings4.bin?ContentType=application/vnd.openxmlformats-officedocument.spreadsheetml.printerSettings">
        <DigestMethod Algorithm="http://www.w3.org/2001/04/xmlenc#sha256"/>
        <DigestValue>6EIO3e21bOwbnjKQz+zIjr+Pxwab/m+Z7ldhrhyDrNE=</DigestValue>
      </Reference>
      <Reference URI="/xl/printerSettings/printerSettings5.bin?ContentType=application/vnd.openxmlformats-officedocument.spreadsheetml.printerSettings">
        <DigestMethod Algorithm="http://www.w3.org/2001/04/xmlenc#sha256"/>
        <DigestValue>wLiy6LpEuHxBnsxzQ892jbm/w59pzVZlxGs3Du30RNs=</DigestValue>
      </Reference>
      <Reference URI="/xl/printerSettings/printerSettings6.bin?ContentType=application/vnd.openxmlformats-officedocument.spreadsheetml.printerSettings">
        <DigestMethod Algorithm="http://www.w3.org/2001/04/xmlenc#sha256"/>
        <DigestValue>z5P9bB4HRRfEpxFloGfdvJTF1GfmKW05G/1can4+m3c=</DigestValue>
      </Reference>
      <Reference URI="/xl/printerSettings/printerSettings7.bin?ContentType=application/vnd.openxmlformats-officedocument.spreadsheetml.printerSettings">
        <DigestMethod Algorithm="http://www.w3.org/2001/04/xmlenc#sha256"/>
        <DigestValue>9Be+zxDNqn1RZ4N674e+0nh/M/HZJqZ+GH4JZcs4ELw=</DigestValue>
      </Reference>
      <Reference URI="/xl/printerSettings/printerSettings8.bin?ContentType=application/vnd.openxmlformats-officedocument.spreadsheetml.printerSettings">
        <DigestMethod Algorithm="http://www.w3.org/2001/04/xmlenc#sha256"/>
        <DigestValue>IoRk+euY3MmEUK25w2GtNB2ANJ6OFJWUPtoEngmPwW8=</DigestValue>
      </Reference>
      <Reference URI="/xl/printerSettings/printerSettings9.bin?ContentType=application/vnd.openxmlformats-officedocument.spreadsheetml.printerSettings">
        <DigestMethod Algorithm="http://www.w3.org/2001/04/xmlenc#sha256"/>
        <DigestValue>65HmRJWJgvhu+CrYG29HtBuydpnJERnHCph9tM/PVxE=</DigestValue>
      </Reference>
      <Reference URI="/xl/sharedStrings.xml?ContentType=application/vnd.openxmlformats-officedocument.spreadsheetml.sharedStrings+xml">
        <DigestMethod Algorithm="http://www.w3.org/2001/04/xmlenc#sha256"/>
        <DigestValue>V3J9RdA5M2nq0dvhnqhhPWb7YibAvcKQHp27jYe4NIw=</DigestValue>
      </Reference>
      <Reference URI="/xl/styles.xml?ContentType=application/vnd.openxmlformats-officedocument.spreadsheetml.styles+xml">
        <DigestMethod Algorithm="http://www.w3.org/2001/04/xmlenc#sha256"/>
        <DigestValue>kRpaRfzESpIOrnV0NQWnCwy5URAzROCo5ka7Y1Yl4o0=</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uspAJk00SiHJzMXU9V7DXiO1rbgwbc6qOS1MDvNBLII=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Bmt1cHOQ7BGUQw4kVSHfuPeV+RDKlR9ppoKRcS8sORs=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a44YNjtiym0S9exNLLrYg/u0IjW9EHsUCQlLPMlbO/o=</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BW13LjEKaEXRjIa2jXYQllSRmBFgqp8rbML9TX2/npU=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vgrJTlt6RwWrMkk4WPmisSEI31GHtn8zg9qutIl0u+c=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7KnOMn7UlXli3Jy1eYmN5veK0HI9TOlohTDdyttJaLI=</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oCA/gRRRvc+jJc1iCaZLWrOziIRnDRXjxvYvv33q2GU=</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xv7bbWJl9/Jwc8tff6wURLx6BpwqUhB7D4UUjtatX1Y=</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aUH3EIC3LJ1WlPFqNXrO/jOyW/nktb+VO6C48U39/oI=</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k432tqojAmZglSJMpQHY06sOwkUHw93eXxXEqXwyorw=</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xwsv2H/gebHOpn0u17DPxoNhPhoF79jqTl8wgDpXcoc=</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tDoQKO/BkLp4kR3UztCc7PA22VmRNizbvJ+5Z2HWEFU=</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rLdvf3yY2ekrKu60idP2MsLKORy6SOjqi0FnsyMynGM=</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HTYaQi0KtdQ+B1oDWji35M/0dutqOPx8jsY1TtQMpYg=</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g+lUxrbi/VMbCtEnyHbMjSNjG5WBw/3Kqb/s9D39uLA=</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k1lyfwqmmD/+IoVTg0kz9LzXUr1Uk3Si/nXVc+rnGMI=</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3BU9j2nE/T0n7gCQLFZTcYggRvLBqeLDRh+2LLtPr1I=</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SLbDqzM9XNc/LhYmk/0iU/Kvn4hiGXSRxlTy1v6QxrI=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zfCyyYBWrRPIRx4u7Fx682mxSkwzBrZoN9RFmPpNteM=</DigestValue>
      </Reference>
      <Reference URI="/xl/worksheets/sheet10.xml?ContentType=application/vnd.openxmlformats-officedocument.spreadsheetml.worksheet+xml">
        <DigestMethod Algorithm="http://www.w3.org/2001/04/xmlenc#sha256"/>
        <DigestValue>oysoEPJA4pcqVA8kbJiTm+9ioNXTakSZG5dUxSQYzvs=</DigestValue>
      </Reference>
      <Reference URI="/xl/worksheets/sheet11.xml?ContentType=application/vnd.openxmlformats-officedocument.spreadsheetml.worksheet+xml">
        <DigestMethod Algorithm="http://www.w3.org/2001/04/xmlenc#sha256"/>
        <DigestValue>vgbjcGV54N5rCuXfeKLOyZ0TnAP2v2a1lNJL9fHweKo=</DigestValue>
      </Reference>
      <Reference URI="/xl/worksheets/sheet12.xml?ContentType=application/vnd.openxmlformats-officedocument.spreadsheetml.worksheet+xml">
        <DigestMethod Algorithm="http://www.w3.org/2001/04/xmlenc#sha256"/>
        <DigestValue>zuGEHJerxCvN0q2QgVqEERWOs3PWAkFOE0f1CchTVyY=</DigestValue>
      </Reference>
      <Reference URI="/xl/worksheets/sheet13.xml?ContentType=application/vnd.openxmlformats-officedocument.spreadsheetml.worksheet+xml">
        <DigestMethod Algorithm="http://www.w3.org/2001/04/xmlenc#sha256"/>
        <DigestValue>lrMEzm/WLMr/aS4jFsR5m4FLvhq4T3kpitwBl3V5/LQ=</DigestValue>
      </Reference>
      <Reference URI="/xl/worksheets/sheet14.xml?ContentType=application/vnd.openxmlformats-officedocument.spreadsheetml.worksheet+xml">
        <DigestMethod Algorithm="http://www.w3.org/2001/04/xmlenc#sha256"/>
        <DigestValue>BUdF33jqOiGQtL7KC4wk2wWepfMn4tJfL+SEwDrOEDg=</DigestValue>
      </Reference>
      <Reference URI="/xl/worksheets/sheet15.xml?ContentType=application/vnd.openxmlformats-officedocument.spreadsheetml.worksheet+xml">
        <DigestMethod Algorithm="http://www.w3.org/2001/04/xmlenc#sha256"/>
        <DigestValue>1jUjgUkhBpdT0qIHiAZOtpu70PF9GySwLaPaH4xpgP8=</DigestValue>
      </Reference>
      <Reference URI="/xl/worksheets/sheet16.xml?ContentType=application/vnd.openxmlformats-officedocument.spreadsheetml.worksheet+xml">
        <DigestMethod Algorithm="http://www.w3.org/2001/04/xmlenc#sha256"/>
        <DigestValue>2P3YARI8qKFVzaXEt9XybnhynHwJYhkliKwNhNsgDiw=</DigestValue>
      </Reference>
      <Reference URI="/xl/worksheets/sheet17.xml?ContentType=application/vnd.openxmlformats-officedocument.spreadsheetml.worksheet+xml">
        <DigestMethod Algorithm="http://www.w3.org/2001/04/xmlenc#sha256"/>
        <DigestValue>OANHSX36Pl88V6tbDoBnRPcqUtQXvSdAQexG6y4kNUU=</DigestValue>
      </Reference>
      <Reference URI="/xl/worksheets/sheet18.xml?ContentType=application/vnd.openxmlformats-officedocument.spreadsheetml.worksheet+xml">
        <DigestMethod Algorithm="http://www.w3.org/2001/04/xmlenc#sha256"/>
        <DigestValue>fQgtX9+Bt3SXTeFCXEiyEeNon86A0u6ttXqjFqhRRCI=</DigestValue>
      </Reference>
      <Reference URI="/xl/worksheets/sheet19.xml?ContentType=application/vnd.openxmlformats-officedocument.spreadsheetml.worksheet+xml">
        <DigestMethod Algorithm="http://www.w3.org/2001/04/xmlenc#sha256"/>
        <DigestValue>c+gbflQsp3ZgGN5gBO4BUDP0z45rvohBc7RF88suBqc=</DigestValue>
      </Reference>
      <Reference URI="/xl/worksheets/sheet2.xml?ContentType=application/vnd.openxmlformats-officedocument.spreadsheetml.worksheet+xml">
        <DigestMethod Algorithm="http://www.w3.org/2001/04/xmlenc#sha256"/>
        <DigestValue>7f2CfO6hIn/Q88T2ZMyi189Ds18QU+vHsQo83tiakko=</DigestValue>
      </Reference>
      <Reference URI="/xl/worksheets/sheet20.xml?ContentType=application/vnd.openxmlformats-officedocument.spreadsheetml.worksheet+xml">
        <DigestMethod Algorithm="http://www.w3.org/2001/04/xmlenc#sha256"/>
        <DigestValue>QsJwZonVq38cG6UK6YgZY4NyugqeWiMHFjfiB1SuttU=</DigestValue>
      </Reference>
      <Reference URI="/xl/worksheets/sheet21.xml?ContentType=application/vnd.openxmlformats-officedocument.spreadsheetml.worksheet+xml">
        <DigestMethod Algorithm="http://www.w3.org/2001/04/xmlenc#sha256"/>
        <DigestValue>bthT72AdTWaSCpnFIyUor/HsfUSbHULixaSxqUDitY4=</DigestValue>
      </Reference>
      <Reference URI="/xl/worksheets/sheet22.xml?ContentType=application/vnd.openxmlformats-officedocument.spreadsheetml.worksheet+xml">
        <DigestMethod Algorithm="http://www.w3.org/2001/04/xmlenc#sha256"/>
        <DigestValue>HwSZIGtnW4UR+nula4Z7vvQQiiKUk0qYcbC4Y9vb4Y0=</DigestValue>
      </Reference>
      <Reference URI="/xl/worksheets/sheet23.xml?ContentType=application/vnd.openxmlformats-officedocument.spreadsheetml.worksheet+xml">
        <DigestMethod Algorithm="http://www.w3.org/2001/04/xmlenc#sha256"/>
        <DigestValue>iGtjuIq1n9K+NF8zApR+vqRhkuJT9lXsvxCUdUxaGCw=</DigestValue>
      </Reference>
      <Reference URI="/xl/worksheets/sheet24.xml?ContentType=application/vnd.openxmlformats-officedocument.spreadsheetml.worksheet+xml">
        <DigestMethod Algorithm="http://www.w3.org/2001/04/xmlenc#sha256"/>
        <DigestValue>N/C1OLzfl0Hpc0Z2x27MV+X5oCzr4P/MPaI1+PtX3xY=</DigestValue>
      </Reference>
      <Reference URI="/xl/worksheets/sheet25.xml?ContentType=application/vnd.openxmlformats-officedocument.spreadsheetml.worksheet+xml">
        <DigestMethod Algorithm="http://www.w3.org/2001/04/xmlenc#sha256"/>
        <DigestValue>n18BECCCpSvPShZqzMERTrnjqnaHaCpqU/cWcMCc4Q8=</DigestValue>
      </Reference>
      <Reference URI="/xl/worksheets/sheet26.xml?ContentType=application/vnd.openxmlformats-officedocument.spreadsheetml.worksheet+xml">
        <DigestMethod Algorithm="http://www.w3.org/2001/04/xmlenc#sha256"/>
        <DigestValue>oKIdUGZbZ91i1MR/6IAM7yB11XbPfY3+g6O2bUJScZE=</DigestValue>
      </Reference>
      <Reference URI="/xl/worksheets/sheet27.xml?ContentType=application/vnd.openxmlformats-officedocument.spreadsheetml.worksheet+xml">
        <DigestMethod Algorithm="http://www.w3.org/2001/04/xmlenc#sha256"/>
        <DigestValue>6dZGLew4+2vmZPNo0RwxtEUcqGUXsJysT3Rs66ITz0Y=</DigestValue>
      </Reference>
      <Reference URI="/xl/worksheets/sheet28.xml?ContentType=application/vnd.openxmlformats-officedocument.spreadsheetml.worksheet+xml">
        <DigestMethod Algorithm="http://www.w3.org/2001/04/xmlenc#sha256"/>
        <DigestValue>sV0CVvn2FCF/7pBPshnOyO/AAJa/QD6vMTwOTRpNs5o=</DigestValue>
      </Reference>
      <Reference URI="/xl/worksheets/sheet29.xml?ContentType=application/vnd.openxmlformats-officedocument.spreadsheetml.worksheet+xml">
        <DigestMethod Algorithm="http://www.w3.org/2001/04/xmlenc#sha256"/>
        <DigestValue>tKULH1SevM3wpOHA6P5+9xqERdR4DupZrkiw40oIs4U=</DigestValue>
      </Reference>
      <Reference URI="/xl/worksheets/sheet3.xml?ContentType=application/vnd.openxmlformats-officedocument.spreadsheetml.worksheet+xml">
        <DigestMethod Algorithm="http://www.w3.org/2001/04/xmlenc#sha256"/>
        <DigestValue>Tso7BIX1BuRRTq9YiI9sbJoFHM1HiFIP18LghcGHvfA=</DigestValue>
      </Reference>
      <Reference URI="/xl/worksheets/sheet30.xml?ContentType=application/vnd.openxmlformats-officedocument.spreadsheetml.worksheet+xml">
        <DigestMethod Algorithm="http://www.w3.org/2001/04/xmlenc#sha256"/>
        <DigestValue>5a00Gv+crVUe0uLLnxLgLdBLtKsyLw9qXjrjDU29vA8=</DigestValue>
      </Reference>
      <Reference URI="/xl/worksheets/sheet31.xml?ContentType=application/vnd.openxmlformats-officedocument.spreadsheetml.worksheet+xml">
        <DigestMethod Algorithm="http://www.w3.org/2001/04/xmlenc#sha256"/>
        <DigestValue>RZCSIWgmpLFSUPiVQZkNCcSD2b9hLadOopjCBcPCLCs=</DigestValue>
      </Reference>
      <Reference URI="/xl/worksheets/sheet32.xml?ContentType=application/vnd.openxmlformats-officedocument.spreadsheetml.worksheet+xml">
        <DigestMethod Algorithm="http://www.w3.org/2001/04/xmlenc#sha256"/>
        <DigestValue>e/rLjJIqbhvfAz49ZoOQ1VIXsUrLms1qWyowdLcgEIg=</DigestValue>
      </Reference>
      <Reference URI="/xl/worksheets/sheet33.xml?ContentType=application/vnd.openxmlformats-officedocument.spreadsheetml.worksheet+xml">
        <DigestMethod Algorithm="http://www.w3.org/2001/04/xmlenc#sha256"/>
        <DigestValue>T2/8DIbNOkK86Jup5WEHBBfNBmCP22k4VTmYesUnFtc=</DigestValue>
      </Reference>
      <Reference URI="/xl/worksheets/sheet34.xml?ContentType=application/vnd.openxmlformats-officedocument.spreadsheetml.worksheet+xml">
        <DigestMethod Algorithm="http://www.w3.org/2001/04/xmlenc#sha256"/>
        <DigestValue>w92J7SlIUHxROzXb+HXXWiMt0JTirqD0Mdhhiuvurt4=</DigestValue>
      </Reference>
      <Reference URI="/xl/worksheets/sheet35.xml?ContentType=application/vnd.openxmlformats-officedocument.spreadsheetml.worksheet+xml">
        <DigestMethod Algorithm="http://www.w3.org/2001/04/xmlenc#sha256"/>
        <DigestValue>Xv9NbVf5H1rOE+KDOLHgcEpdnu+OydJcRvvnOkm01k4=</DigestValue>
      </Reference>
      <Reference URI="/xl/worksheets/sheet36.xml?ContentType=application/vnd.openxmlformats-officedocument.spreadsheetml.worksheet+xml">
        <DigestMethod Algorithm="http://www.w3.org/2001/04/xmlenc#sha256"/>
        <DigestValue>3wAeoijP/pcgkLoMgI7B9vx5mP0rWIe1UG95K7sLlZ0=</DigestValue>
      </Reference>
      <Reference URI="/xl/worksheets/sheet37.xml?ContentType=application/vnd.openxmlformats-officedocument.spreadsheetml.worksheet+xml">
        <DigestMethod Algorithm="http://www.w3.org/2001/04/xmlenc#sha256"/>
        <DigestValue>vnDj9N01/gEBKkiZrRc/yfJtdS7cqo9HhKYKpeVQrRU=</DigestValue>
      </Reference>
      <Reference URI="/xl/worksheets/sheet38.xml?ContentType=application/vnd.openxmlformats-officedocument.spreadsheetml.worksheet+xml">
        <DigestMethod Algorithm="http://www.w3.org/2001/04/xmlenc#sha256"/>
        <DigestValue>V6pzQ/wHnsqfpDBqsmvCaZyzc41oepdsJHhjU0ltla8=</DigestValue>
      </Reference>
      <Reference URI="/xl/worksheets/sheet39.xml?ContentType=application/vnd.openxmlformats-officedocument.spreadsheetml.worksheet+xml">
        <DigestMethod Algorithm="http://www.w3.org/2001/04/xmlenc#sha256"/>
        <DigestValue>y7RmMNU9LO3OScs180TSsrIZJbdMusiaEiCv2u7/sIo=</DigestValue>
      </Reference>
      <Reference URI="/xl/worksheets/sheet4.xml?ContentType=application/vnd.openxmlformats-officedocument.spreadsheetml.worksheet+xml">
        <DigestMethod Algorithm="http://www.w3.org/2001/04/xmlenc#sha256"/>
        <DigestValue>rgmQFjh0JKtlRlBMLoOGXNX2enptnua2B2KlAusxsec=</DigestValue>
      </Reference>
      <Reference URI="/xl/worksheets/sheet40.xml?ContentType=application/vnd.openxmlformats-officedocument.spreadsheetml.worksheet+xml">
        <DigestMethod Algorithm="http://www.w3.org/2001/04/xmlenc#sha256"/>
        <DigestValue>0Z/wJBgbOcxSU2wJjV4Hlbj1FgcYDyGa/QG0J02aJ9k=</DigestValue>
      </Reference>
      <Reference URI="/xl/worksheets/sheet41.xml?ContentType=application/vnd.openxmlformats-officedocument.spreadsheetml.worksheet+xml">
        <DigestMethod Algorithm="http://www.w3.org/2001/04/xmlenc#sha256"/>
        <DigestValue>wykeKC4AozPEl1x1gxX77E7mAu7qutu/AC4qnP49QQ0=</DigestValue>
      </Reference>
      <Reference URI="/xl/worksheets/sheet42.xml?ContentType=application/vnd.openxmlformats-officedocument.spreadsheetml.worksheet+xml">
        <DigestMethod Algorithm="http://www.w3.org/2001/04/xmlenc#sha256"/>
        <DigestValue>aHGW1PkwSixnolY3wsOZ30ZF4F7FIDbXk40/H1jWHUI=</DigestValue>
      </Reference>
      <Reference URI="/xl/worksheets/sheet43.xml?ContentType=application/vnd.openxmlformats-officedocument.spreadsheetml.worksheet+xml">
        <DigestMethod Algorithm="http://www.w3.org/2001/04/xmlenc#sha256"/>
        <DigestValue>GxnpZ2IVoTLjCNCj3WHvwyACzbK7Rf/ctH3Maft+9bk=</DigestValue>
      </Reference>
      <Reference URI="/xl/worksheets/sheet44.xml?ContentType=application/vnd.openxmlformats-officedocument.spreadsheetml.worksheet+xml">
        <DigestMethod Algorithm="http://www.w3.org/2001/04/xmlenc#sha256"/>
        <DigestValue>IhnHBtRIIFm0u1KBpMflyc6oKcqSZ+XfwU6z3UxBWk0=</DigestValue>
      </Reference>
      <Reference URI="/xl/worksheets/sheet45.xml?ContentType=application/vnd.openxmlformats-officedocument.spreadsheetml.worksheet+xml">
        <DigestMethod Algorithm="http://www.w3.org/2001/04/xmlenc#sha256"/>
        <DigestValue>nyCAecy7mC9bS2N/vCAs17Dl66v/5frv0xqHCOX0R0E=</DigestValue>
      </Reference>
      <Reference URI="/xl/worksheets/sheet46.xml?ContentType=application/vnd.openxmlformats-officedocument.spreadsheetml.worksheet+xml">
        <DigestMethod Algorithm="http://www.w3.org/2001/04/xmlenc#sha256"/>
        <DigestValue>zfi1pVfCx8Dk2pcRnYg3FpgMGlBGGnp5bEU2hJKMCDs=</DigestValue>
      </Reference>
      <Reference URI="/xl/worksheets/sheet47.xml?ContentType=application/vnd.openxmlformats-officedocument.spreadsheetml.worksheet+xml">
        <DigestMethod Algorithm="http://www.w3.org/2001/04/xmlenc#sha256"/>
        <DigestValue>Q56/zzcEa8DB7JKIJJMqcmkMeLyBqVpmuQsSnpun1Pk=</DigestValue>
      </Reference>
      <Reference URI="/xl/worksheets/sheet5.xml?ContentType=application/vnd.openxmlformats-officedocument.spreadsheetml.worksheet+xml">
        <DigestMethod Algorithm="http://www.w3.org/2001/04/xmlenc#sha256"/>
        <DigestValue>it5vw5/90MqT7B1VkpY8KmOLhQA1lRGmU1ggXaBaVl4=</DigestValue>
      </Reference>
      <Reference URI="/xl/worksheets/sheet6.xml?ContentType=application/vnd.openxmlformats-officedocument.spreadsheetml.worksheet+xml">
        <DigestMethod Algorithm="http://www.w3.org/2001/04/xmlenc#sha256"/>
        <DigestValue>QaaMSeTQGdqjIwCV2cDWe7vXgmZO91h138tHRRd4Lno=</DigestValue>
      </Reference>
      <Reference URI="/xl/worksheets/sheet7.xml?ContentType=application/vnd.openxmlformats-officedocument.spreadsheetml.worksheet+xml">
        <DigestMethod Algorithm="http://www.w3.org/2001/04/xmlenc#sha256"/>
        <DigestValue>vU0PIKLqwgpVz+kJD3gmbHoEQqg6TvQFRCOvZZewNX4=</DigestValue>
      </Reference>
      <Reference URI="/xl/worksheets/sheet8.xml?ContentType=application/vnd.openxmlformats-officedocument.spreadsheetml.worksheet+xml">
        <DigestMethod Algorithm="http://www.w3.org/2001/04/xmlenc#sha256"/>
        <DigestValue>8e/UD4baXn0GKht8UpmWuPKLP1JDQRW/9NmcDwQcEkY=</DigestValue>
      </Reference>
      <Reference URI="/xl/worksheets/sheet9.xml?ContentType=application/vnd.openxmlformats-officedocument.spreadsheetml.worksheet+xml">
        <DigestMethod Algorithm="http://www.w3.org/2001/04/xmlenc#sha256"/>
        <DigestValue>a26ixWfJO4+xBCI1YvHnOqoLLK9b0/WFo4GQybl9gBA=</DigestValue>
      </Reference>
    </Manifest>
    <SignatureProperties>
      <SignatureProperty Id="idSignatureTime" Target="#idPackageSignature">
        <mdssi:SignatureTime xmlns:mdssi="http://schemas.openxmlformats.org/package/2006/digital-signature">
          <mdssi:Format>YYYY-MM-DDThh:mm:ssTZD</mdssi:Format>
          <mdssi:Value>2024-04-12T20:40:51Z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CONTADOR</SignatureComments>
          <WindowsVersion>10.0</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2024-04-12T20:40:51Z</xd:SigningTime>
          <xd:SigningCertificate>
            <xd:Cert>
              <xd:CertDigest>
                <DigestMethod Algorithm="http://www.w3.org/2001/04/xmlenc#sha256"/>
                <DigestValue>GrF8zzwdEkG2MXBlZtgxhuKXsDDUGRh42wihgGVIHSI=</DigestValue>
              </xd:CertDigest>
              <xd:IssuerSerial>
                <X509IssuerName>C=PY, O=ICPP, OU=Prestador Cualificado de Servicios de Confianza, CN=VIT S.A., SERIALNUMBER=RUC80080099-0</X509IssuerName>
                <X509SerialNumber>156124687521359482259233396505984686600</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CONTADOR</xd:CommitmentTypeQualifier>
            </xd:CommitmentTypeQualifiers>
          </xd:CommitmentTypeIndication>
        </xd:SignedDataObject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FC7085-2406-426F-86E3-C41C6CF9AB6D}"/>
</file>

<file path=customXml/itemProps2.xml><?xml version="1.0" encoding="utf-8"?>
<ds:datastoreItem xmlns:ds="http://schemas.openxmlformats.org/officeDocument/2006/customXml" ds:itemID="{2519A8AC-764D-4643-9A07-AE2CF65026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47</vt:i4>
      </vt:variant>
      <vt:variant>
        <vt:lpstr>Rangos con nombre</vt:lpstr>
      </vt:variant>
      <vt:variant>
        <vt:i4>2</vt:i4>
      </vt:variant>
    </vt:vector>
  </HeadingPairs>
  <TitlesOfParts>
    <vt:vector size="49" baseType="lpstr">
      <vt:lpstr>Indice</vt:lpstr>
      <vt:lpstr>Información General</vt:lpstr>
      <vt:lpstr>BG</vt:lpstr>
      <vt:lpstr>ER</vt:lpstr>
      <vt:lpstr>EVPN</vt:lpstr>
      <vt:lpstr>EFE</vt:lpstr>
      <vt:lpstr>Nota1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 Nota 21</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Nota 37</vt:lpstr>
      <vt:lpstr>Nota 38</vt:lpstr>
      <vt:lpstr>Nota 39</vt:lpstr>
      <vt:lpstr>Nota 40</vt:lpstr>
      <vt:lpstr>Base de Monedas</vt:lpstr>
      <vt:lpstr>'Información General'!_Toc82092290</vt:lpstr>
      <vt:lpstr>ER!Área_de_impresión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CONTABILIDAD</dc:creator>
  <cp:lastModifiedBy>Karina</cp:lastModifiedBy>
  <cp:lastPrinted>2021-08-14T13:18:14Z</cp:lastPrinted>
  <dcterms:created xsi:type="dcterms:W3CDTF">2019-05-02T15:06:12Z</dcterms:created>
  <dcterms:modified xsi:type="dcterms:W3CDTF">2024-04-12T20:20:14Z</dcterms:modified>
</cp:coreProperties>
</file>